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4475" windowHeight="7935" activeTab="0"/>
  </bookViews>
  <sheets>
    <sheet name="Καλοηρκά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<sst xmlns="http://schemas.openxmlformats.org/spreadsheetml/2006/main" count="95" uniqueCount="57">
  <si>
    <t>ΚΑΛΟΗΡΚΑ</t>
  </si>
  <si>
    <t>Τρόπος μαγειρέματος: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</si>
  <si>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</si>
  <si>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</si>
  <si>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</si>
  <si>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</si>
  <si>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</si>
  <si>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</si>
  <si>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</si>
  <si>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</si>
  <si>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</si>
  <si>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</si>
  <si>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</si>
  <si>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</si>
  <si>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</si>
  <si>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</si>
  <si>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</si>
  <si>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</si>
  <si>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</si>
  <si>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</si>
  <si>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</si>
  <si>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</si>
  <si>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</si>
  <si>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αλεύρι χωριάτικο</t>
  </si>
  <si>
    <t>-</t>
  </si>
  <si>
    <t xml:space="preserve">1 πρέζα αλάτι </t>
  </si>
  <si>
    <t>νερό</t>
  </si>
  <si>
    <t xml:space="preserve">1/2 κιλό κιμάς </t>
  </si>
  <si>
    <t>1 κρεμμύδι ψιλοκομμένο</t>
  </si>
  <si>
    <t>tr</t>
  </si>
  <si>
    <t>μαϊντανό ψιλοκομμένο</t>
  </si>
  <si>
    <t>πιπέρι</t>
  </si>
  <si>
    <t>1/4 φλιτζ αραβοσιτέλαιο</t>
  </si>
  <si>
    <t>ΣΥΝΟΛΟ</t>
  </si>
  <si>
    <t>ΣΥΝΟΛΟ ΣΕ 100g ΩΜΟΥ ΠΡΟΪΟΝΤΟΣ</t>
  </si>
  <si>
    <t>ΣΥΝΟΛΟ ΣΕ 100g ΨΗΜΕΝΟΥ ΠΡΟΪΟΝΤΟΣ (-23% του αρχικού βάρους)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</si>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</sst>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5">
    <xf numFmtId="0" fontId="0" fillId="0" borderId="0" xfId="0" applyAlignment="1">
      <alignment/>
    </xf>
    <xf numFmtId="2" fontId="0" fillId="0" borderId="0" xfId="56" applyNumberFormat="1" applyAlignment="1">
      <alignment wrapText="1"/>
      <protection/>
    </xf>
    <xf numFmtId="2" fontId="0" fillId="0" borderId="0" xfId="56" applyNumberFormat="1">
      <alignment/>
      <protection/>
    </xf>
    <xf numFmtId="2" fontId="19" fillId="0" borderId="0" xfId="56" applyNumberFormat="1" applyFont="1" applyAlignment="1">
      <alignment wrapText="1" shrinkToFit="1"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0" applyNumberFormat="1" applyFont="1" applyAlignment="1">
      <alignment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0" xfId="56" applyNumberFormat="1" applyFont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4" xfId="56" applyNumberFormat="1" applyFon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11">
          <cell r="B11">
            <v>899</v>
          </cell>
          <cell r="F11">
            <v>99.9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17.24</v>
          </cell>
          <cell r="AH11">
            <v>100.0111234705228</v>
          </cell>
          <cell r="AK11">
            <v>12.714126807563959</v>
          </cell>
          <cell r="AL11">
            <v>0</v>
          </cell>
          <cell r="AM11">
            <v>12.7</v>
          </cell>
          <cell r="AN11">
            <v>24.7</v>
          </cell>
          <cell r="AO11">
            <v>57.8</v>
          </cell>
        </row>
        <row r="43">
          <cell r="B43">
            <v>23</v>
          </cell>
          <cell r="C43">
            <v>92.2</v>
          </cell>
          <cell r="D43">
            <v>3</v>
          </cell>
          <cell r="E43">
            <v>2</v>
          </cell>
          <cell r="F43">
            <v>0.5</v>
          </cell>
          <cell r="G43">
            <v>1.5</v>
          </cell>
          <cell r="H43">
            <v>0</v>
          </cell>
          <cell r="I43">
            <v>0.2</v>
          </cell>
          <cell r="J43">
            <v>2.8</v>
          </cell>
          <cell r="K43">
            <v>39</v>
          </cell>
          <cell r="L43">
            <v>29</v>
          </cell>
          <cell r="M43">
            <v>12</v>
          </cell>
          <cell r="P43">
            <v>7</v>
          </cell>
          <cell r="Q43">
            <v>260</v>
          </cell>
          <cell r="R43">
            <v>1.9</v>
          </cell>
          <cell r="S43">
            <v>0.4</v>
          </cell>
          <cell r="T43">
            <v>0.06</v>
          </cell>
          <cell r="W43">
            <v>0.05</v>
          </cell>
          <cell r="X43">
            <v>0.03</v>
          </cell>
          <cell r="Y43">
            <v>620</v>
          </cell>
          <cell r="Z43">
            <v>0.5</v>
          </cell>
          <cell r="AA43">
            <v>0.13</v>
          </cell>
          <cell r="AB43">
            <v>0</v>
          </cell>
          <cell r="AC43">
            <v>54</v>
          </cell>
          <cell r="AD43">
            <v>26</v>
          </cell>
          <cell r="AE43">
            <v>0</v>
          </cell>
          <cell r="AF43">
            <v>0</v>
          </cell>
          <cell r="AG43">
            <v>0.05</v>
          </cell>
          <cell r="AH43">
            <v>19.565217391304348</v>
          </cell>
          <cell r="AI43">
            <v>34.78260869565217</v>
          </cell>
          <cell r="AJ43">
            <v>52.17391304347826</v>
          </cell>
          <cell r="AK43">
            <v>3.9130434782608696</v>
          </cell>
          <cell r="AL43">
            <v>48.69565217391305</v>
          </cell>
          <cell r="AM43">
            <v>0.1</v>
          </cell>
          <cell r="AN43">
            <v>0.1</v>
          </cell>
          <cell r="AO43">
            <v>0.2</v>
          </cell>
        </row>
        <row r="119">
          <cell r="B119">
            <v>229</v>
          </cell>
          <cell r="C119">
            <v>59.1</v>
          </cell>
          <cell r="D119">
            <v>0</v>
          </cell>
          <cell r="E119">
            <v>23.1</v>
          </cell>
          <cell r="F119">
            <v>15.2</v>
          </cell>
          <cell r="G119">
            <v>0</v>
          </cell>
          <cell r="H119">
            <v>83</v>
          </cell>
          <cell r="I119">
            <v>0</v>
          </cell>
          <cell r="J119">
            <v>0</v>
          </cell>
          <cell r="K119">
            <v>18</v>
          </cell>
          <cell r="L119">
            <v>170</v>
          </cell>
          <cell r="M119">
            <v>20</v>
          </cell>
          <cell r="N119">
            <v>470</v>
          </cell>
          <cell r="O119">
            <v>0.04</v>
          </cell>
          <cell r="P119">
            <v>320</v>
          </cell>
          <cell r="Q119">
            <v>290</v>
          </cell>
          <cell r="R119">
            <v>3.1</v>
          </cell>
          <cell r="S119">
            <v>5.8</v>
          </cell>
          <cell r="T119">
            <v>0.24</v>
          </cell>
          <cell r="U119">
            <v>3</v>
          </cell>
          <cell r="V119">
            <v>6</v>
          </cell>
          <cell r="W119">
            <v>0.05</v>
          </cell>
          <cell r="X119">
            <v>0.33</v>
          </cell>
          <cell r="Z119">
            <v>4.4</v>
          </cell>
          <cell r="AA119">
            <v>0.3</v>
          </cell>
          <cell r="AB119">
            <v>2</v>
          </cell>
          <cell r="AC119">
            <v>16</v>
          </cell>
          <cell r="AD119">
            <v>0</v>
          </cell>
          <cell r="AG119">
            <v>0.31</v>
          </cell>
          <cell r="AH119">
            <v>59.73799126637554</v>
          </cell>
          <cell r="AI119">
            <v>40.34934497816594</v>
          </cell>
          <cell r="AJ119">
            <v>0</v>
          </cell>
          <cell r="AK119">
            <v>25.54585152838428</v>
          </cell>
          <cell r="AL119">
            <v>0</v>
          </cell>
          <cell r="AM119">
            <v>6.5</v>
          </cell>
          <cell r="AN119">
            <v>7.4</v>
          </cell>
          <cell r="AO119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0"/>
  <sheetViews>
    <sheetView tabSelected="1" view="pageLayout" zoomScale="55" zoomScaleNormal="55" zoomScalePageLayoutView="55" workbookViewId="0" topLeftCell="A1">
      <selection activeCell="H33" sqref="H33"/>
    </sheetView>
  </sheetViews>
  <sheetFormatPr defaultColWidth="9.140625" defaultRowHeight="15"/>
  <cols>
    <col min="1" max="1" width="27.00390625" style="24" customWidth="1"/>
    <col min="2" max="3" width="9.140625" style="2" customWidth="1"/>
    <col min="4" max="4" width="10.140625" style="2" customWidth="1"/>
    <col min="5" max="5" width="15.8515625" style="2" customWidth="1"/>
    <col min="6" max="8" width="9.140625" style="2" customWidth="1"/>
    <col min="9" max="9" width="12.57421875" style="2" customWidth="1"/>
    <col min="10" max="12" width="9.140625" style="2" customWidth="1"/>
    <col min="13" max="13" width="12.140625" style="2" customWidth="1"/>
    <col min="14" max="14" width="11.7109375" style="2" customWidth="1"/>
    <col min="15" max="15" width="10.140625" style="2" customWidth="1"/>
    <col min="16" max="16" width="11.7109375" style="2" customWidth="1"/>
    <col min="17" max="17" width="10.421875" style="2" customWidth="1"/>
    <col min="18" max="18" width="11.140625" style="2" customWidth="1"/>
    <col min="19" max="19" width="9.8515625" style="2" customWidth="1"/>
    <col min="20" max="20" width="10.57421875" style="2" customWidth="1"/>
    <col min="21" max="21" width="9.140625" style="2" customWidth="1"/>
    <col min="22" max="22" width="10.140625" style="2" customWidth="1"/>
    <col min="23" max="16384" width="9.140625" style="2" customWidth="1"/>
  </cols>
  <sheetData>
    <row r="1" spans="1:47" ht="15">
      <c r="A1" s="1" t="s">
        <v>0</v>
      </c>
      <c r="B1" s="1"/>
      <c r="C1" s="1"/>
      <c r="AQ1" s="3"/>
      <c r="AR1" s="3"/>
      <c r="AS1" s="3"/>
      <c r="AT1" s="3"/>
      <c r="AU1" s="3"/>
    </row>
    <row r="2" spans="1:3" ht="14.25">
      <c r="A2" s="1" t="s">
        <v>1</v>
      </c>
      <c r="B2" s="1"/>
      <c r="C2" s="1"/>
    </row>
    <row r="4" spans="1:47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22" ht="14.25">
      <c r="A5" s="8" t="s">
        <v>23</v>
      </c>
      <c r="B5" s="9">
        <v>1000</v>
      </c>
      <c r="C5" s="9">
        <f>10*'[1]ΣΥΣΤΑΣΗ ΤΡΟΦΙΜΩΝ'!B6</f>
        <v>3410</v>
      </c>
      <c r="D5" s="9">
        <f>10*'[1]ΣΥΣΤΑΣΗ ΤΡΟΦΙΜΩΝ'!C6</f>
        <v>140</v>
      </c>
      <c r="E5" s="9">
        <f>10*'[1]ΣΥΣΤΑΣΗ ΤΡΟΦΙΜΩΝ'!D6</f>
        <v>753</v>
      </c>
      <c r="F5" s="9">
        <f>10*'[1]ΣΥΣΤΑΣΗ ΤΡΟΦΙΜΩΝ'!E6</f>
        <v>115</v>
      </c>
      <c r="G5" s="9">
        <f>10*'[1]ΣΥΣΤΑΣΗ ΤΡΟΦΙΜΩΝ'!F6</f>
        <v>14</v>
      </c>
      <c r="H5" s="9">
        <f>10*'[1]ΣΥΣΤΑΣΗ ΤΡΟΦΙΜΩΝ'!G6</f>
        <v>37</v>
      </c>
      <c r="I5" s="9">
        <f>10*'[1]ΣΥΣΤΑΣΗ ΤΡΟΦΙΜΩΝ'!H6</f>
        <v>0</v>
      </c>
      <c r="J5" s="9">
        <f>10*'[1]ΣΥΣΤΑΣΗ ΤΡΟΦΙΜΩΝ'!I6</f>
        <v>739</v>
      </c>
      <c r="K5" s="9">
        <f>10*'[1]ΣΥΣΤΑΣΗ ΤΡΟΦΙΜΩΝ'!J6</f>
        <v>14</v>
      </c>
      <c r="L5" s="9">
        <f>10*'[1]ΣΥΣΤΑΣΗ ΤΡΟΦΙΜΩΝ'!K6</f>
        <v>150</v>
      </c>
      <c r="M5" s="9">
        <f>10*'[1]ΣΥΣΤΑΣΗ ΤΡΟΦΙΜΩΝ'!L6</f>
        <v>1200</v>
      </c>
      <c r="N5" s="9">
        <f>10*'[1]ΣΥΣΤΑΣΗ ΤΡΟΦΙΜΩΝ'!M6</f>
        <v>310</v>
      </c>
      <c r="O5" s="9" t="s">
        <v>24</v>
      </c>
      <c r="P5" s="9" t="s">
        <v>24</v>
      </c>
      <c r="Q5" s="9">
        <f>10*'[1]ΣΥΣΤΑΣΗ ΤΡΟΦΙΜΩΝ'!P6</f>
        <v>30</v>
      </c>
      <c r="R5" s="9">
        <f>10*'[1]ΣΥΣΤΑΣΗ ΤΡΟΦΙΜΩΝ'!Q6</f>
        <v>1300</v>
      </c>
      <c r="S5" s="9">
        <f>10*'[1]ΣΥΣΤΑΣΗ ΤΡΟΦΙΜΩΝ'!R6</f>
        <v>15</v>
      </c>
      <c r="T5" s="9">
        <f>10*'[1]ΣΥΣΤΑΣΗ ΤΡΟΦΙΜΩΝ'!S6</f>
        <v>9</v>
      </c>
      <c r="U5" s="9">
        <f>10*'[1]ΣΥΣΤΑΣΗ ΤΡΟΦΙΜΩΝ'!T6</f>
        <v>1.7999999999999998</v>
      </c>
      <c r="V5" s="10">
        <f>10*'[1]ΣΥΣΤΑΣΗ ΤΡΟΦΙΜΩΝ'!U6</f>
        <v>420</v>
      </c>
    </row>
    <row r="6" spans="1:22" ht="14.25">
      <c r="A6" s="11" t="s">
        <v>25</v>
      </c>
      <c r="B6" s="12">
        <v>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2400</v>
      </c>
      <c r="P6" s="12"/>
      <c r="Q6" s="12">
        <v>3600</v>
      </c>
      <c r="R6" s="12"/>
      <c r="S6" s="12"/>
      <c r="T6" s="12"/>
      <c r="U6" s="12"/>
      <c r="V6" s="13"/>
    </row>
    <row r="7" spans="1:22" ht="14.25">
      <c r="A7" s="11" t="s">
        <v>26</v>
      </c>
      <c r="B7" s="12">
        <v>500</v>
      </c>
      <c r="C7" s="12"/>
      <c r="D7" s="12">
        <v>500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 spans="1:22" ht="14.25">
      <c r="A8" s="11" t="s">
        <v>27</v>
      </c>
      <c r="B8" s="12">
        <v>500</v>
      </c>
      <c r="C8" s="12">
        <f>5*'[1]ΣΥΣΤΑΣΗ ΤΡΟΦΙΜΩΝ'!B119</f>
        <v>1145</v>
      </c>
      <c r="D8" s="12">
        <f>5*'[1]ΣΥΣΤΑΣΗ ΤΡΟΦΙΜΩΝ'!C119</f>
        <v>295.5</v>
      </c>
      <c r="E8" s="12">
        <f>5*'[1]ΣΥΣΤΑΣΗ ΤΡΟΦΙΜΩΝ'!D119</f>
        <v>0</v>
      </c>
      <c r="F8" s="12">
        <f>5*'[1]ΣΥΣΤΑΣΗ ΤΡΟΦΙΜΩΝ'!E119</f>
        <v>115.5</v>
      </c>
      <c r="G8" s="12">
        <f>5*'[1]ΣΥΣΤΑΣΗ ΤΡΟΦΙΜΩΝ'!F119</f>
        <v>76</v>
      </c>
      <c r="H8" s="12">
        <f>5*'[1]ΣΥΣΤΑΣΗ ΤΡΟΦΙΜΩΝ'!G119</f>
        <v>0</v>
      </c>
      <c r="I8" s="12">
        <f>5*'[1]ΣΥΣΤΑΣΗ ΤΡΟΦΙΜΩΝ'!H119</f>
        <v>415</v>
      </c>
      <c r="J8" s="12">
        <f>5*'[1]ΣΥΣΤΑΣΗ ΤΡΟΦΙΜΩΝ'!I119</f>
        <v>0</v>
      </c>
      <c r="K8" s="12">
        <f>5*'[1]ΣΥΣΤΑΣΗ ΤΡΟΦΙΜΩΝ'!J119</f>
        <v>0</v>
      </c>
      <c r="L8" s="12">
        <f>5*'[1]ΣΥΣΤΑΣΗ ΤΡΟΦΙΜΩΝ'!K119</f>
        <v>90</v>
      </c>
      <c r="M8" s="12">
        <f>5*'[1]ΣΥΣΤΑΣΗ ΤΡΟΦΙΜΩΝ'!L119</f>
        <v>850</v>
      </c>
      <c r="N8" s="12">
        <f>5*'[1]ΣΥΣΤΑΣΗ ΤΡΟΦΙΜΩΝ'!M119</f>
        <v>100</v>
      </c>
      <c r="O8" s="12">
        <f>5*'[1]ΣΥΣΤΑΣΗ ΤΡΟΦΙΜΩΝ'!N119</f>
        <v>2350</v>
      </c>
      <c r="P8" s="12">
        <f>5*'[1]ΣΥΣΤΑΣΗ ΤΡΟΦΙΜΩΝ'!O119</f>
        <v>0.2</v>
      </c>
      <c r="Q8" s="12">
        <f>5*'[1]ΣΥΣΤΑΣΗ ΤΡΟΦΙΜΩΝ'!P119</f>
        <v>1600</v>
      </c>
      <c r="R8" s="12">
        <f>5*'[1]ΣΥΣΤΑΣΗ ΤΡΟΦΙΜΩΝ'!Q119</f>
        <v>1450</v>
      </c>
      <c r="S8" s="12">
        <f>5*'[1]ΣΥΣΤΑΣΗ ΤΡΟΦΙΜΩΝ'!R119</f>
        <v>15.5</v>
      </c>
      <c r="T8" s="12">
        <f>5*'[1]ΣΥΣΤΑΣΗ ΤΡΟΦΙΜΩΝ'!S119</f>
        <v>29</v>
      </c>
      <c r="U8" s="12">
        <f>5*'[1]ΣΥΣΤΑΣΗ ΤΡΟΦΙΜΩΝ'!T119</f>
        <v>1.2</v>
      </c>
      <c r="V8" s="13">
        <f>5*'[1]ΣΥΣΤΑΣΗ ΤΡΟΦΙΜΩΝ'!U119</f>
        <v>15</v>
      </c>
    </row>
    <row r="9" spans="1:22" ht="14.25">
      <c r="A9" s="11" t="s">
        <v>28</v>
      </c>
      <c r="B9" s="12">
        <v>85</v>
      </c>
      <c r="C9" s="12">
        <f>0.85*'[1]ΣΥΣΤΑΣΗ ΤΡΟΦΙΜΩΝ'!B43</f>
        <v>19.55</v>
      </c>
      <c r="D9" s="12">
        <f>0.85*'[1]ΣΥΣΤΑΣΗ ΤΡΟΦΙΜΩΝ'!C43</f>
        <v>78.37</v>
      </c>
      <c r="E9" s="12">
        <f>0.85*'[1]ΣΥΣΤΑΣΗ ΤΡΟΦΙΜΩΝ'!D43</f>
        <v>2.55</v>
      </c>
      <c r="F9" s="12">
        <f>0.85*'[1]ΣΥΣΤΑΣΗ ΤΡΟΦΙΜΩΝ'!E43</f>
        <v>1.7</v>
      </c>
      <c r="G9" s="12">
        <f>0.85*'[1]ΣΥΣΤΑΣΗ ΤΡΟΦΙΜΩΝ'!F43</f>
        <v>0.425</v>
      </c>
      <c r="H9" s="12">
        <f>0.85*'[1]ΣΥΣΤΑΣΗ ΤΡΟΦΙΜΩΝ'!G43</f>
        <v>1.275</v>
      </c>
      <c r="I9" s="12">
        <f>0.85*'[1]ΣΥΣΤΑΣΗ ΤΡΟΦΙΜΩΝ'!H43</f>
        <v>0</v>
      </c>
      <c r="J9" s="12">
        <f>0.85*'[1]ΣΥΣΤΑΣΗ ΤΡΟΦΙΜΩΝ'!I43</f>
        <v>0.17</v>
      </c>
      <c r="K9" s="12">
        <f>0.85*'[1]ΣΥΣΤΑΣΗ ΤΡΟΦΙΜΩΝ'!J43</f>
        <v>2.38</v>
      </c>
      <c r="L9" s="12">
        <f>0.85*'[1]ΣΥΣΤΑΣΗ ΤΡΟΦΙΜΩΝ'!K43</f>
        <v>33.15</v>
      </c>
      <c r="M9" s="12">
        <f>0.85*'[1]ΣΥΣΤΑΣΗ ΤΡΟΦΙΜΩΝ'!L43</f>
        <v>24.65</v>
      </c>
      <c r="N9" s="12">
        <f>0.85*'[1]ΣΥΣΤΑΣΗ ΤΡΟΦΙΜΩΝ'!M43</f>
        <v>10.2</v>
      </c>
      <c r="O9" s="12" t="s">
        <v>24</v>
      </c>
      <c r="P9" s="12" t="s">
        <v>24</v>
      </c>
      <c r="Q9" s="12">
        <f>0.85*'[1]ΣΥΣΤΑΣΗ ΤΡΟΦΙΜΩΝ'!P43</f>
        <v>5.95</v>
      </c>
      <c r="R9" s="12">
        <f>0.85*'[1]ΣΥΣΤΑΣΗ ΤΡΟΦΙΜΩΝ'!Q43</f>
        <v>221</v>
      </c>
      <c r="S9" s="12">
        <f>0.85*'[1]ΣΥΣΤΑΣΗ ΤΡΟΦΙΜΩΝ'!R43</f>
        <v>1.615</v>
      </c>
      <c r="T9" s="12">
        <f>0.85*'[1]ΣΥΣΤΑΣΗ ΤΡΟΦΙΜΩΝ'!S43</f>
        <v>0.34</v>
      </c>
      <c r="U9" s="12">
        <f>0.85*'[1]ΣΥΣΤΑΣΗ ΤΡΟΦΙΜΩΝ'!T43</f>
        <v>0.051</v>
      </c>
      <c r="V9" s="13" t="s">
        <v>29</v>
      </c>
    </row>
    <row r="10" spans="1:47" ht="14.25">
      <c r="A10" s="11" t="s">
        <v>30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AQ10" s="14"/>
      <c r="AR10" s="14"/>
      <c r="AS10" s="14"/>
      <c r="AT10" s="14"/>
      <c r="AU10" s="14"/>
    </row>
    <row r="11" spans="1:47" ht="14.25">
      <c r="A11" s="11" t="s">
        <v>31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AQ11" s="14"/>
      <c r="AR11" s="14"/>
      <c r="AS11" s="14"/>
      <c r="AT11" s="14"/>
      <c r="AU11" s="14"/>
    </row>
    <row r="12" spans="1:22" ht="14.25">
      <c r="A12" s="11" t="s">
        <v>32</v>
      </c>
      <c r="B12" s="12">
        <v>55</v>
      </c>
      <c r="C12" s="12">
        <f>0.55*'[1]ΣΥΣΤΑΣΗ ΤΡΟΦΙΜΩΝ'!B11</f>
        <v>494.45000000000005</v>
      </c>
      <c r="D12" s="12" t="s">
        <v>29</v>
      </c>
      <c r="E12" s="12" t="s">
        <v>29</v>
      </c>
      <c r="F12" s="12" t="s">
        <v>29</v>
      </c>
      <c r="G12" s="12">
        <f>0.55*'[1]ΣΥΣΤΑΣΗ ΤΡΟΦΙΜΩΝ'!F11</f>
        <v>54.94500000000001</v>
      </c>
      <c r="H12" s="12">
        <f>0.55*'[1]ΣΥΣΤΑΣΗ ΤΡΟΦΙΜΩΝ'!G11</f>
        <v>0</v>
      </c>
      <c r="I12" s="12">
        <f>0.55*'[1]ΣΥΣΤΑΣΗ ΤΡΟΦΙΜΩΝ'!H11</f>
        <v>0</v>
      </c>
      <c r="J12" s="12">
        <f>0.55*'[1]ΣΥΣΤΑΣΗ ΤΡΟΦΙΜΩΝ'!I11</f>
        <v>0</v>
      </c>
      <c r="K12" s="12">
        <f>0.55*'[1]ΣΥΣΤΑΣΗ ΤΡΟΦΙΜΩΝ'!J11</f>
        <v>0</v>
      </c>
      <c r="L12" s="12" t="s">
        <v>29</v>
      </c>
      <c r="M12" s="12" t="s">
        <v>29</v>
      </c>
      <c r="N12" s="12" t="s">
        <v>29</v>
      </c>
      <c r="O12" s="12" t="s">
        <v>29</v>
      </c>
      <c r="P12" s="12">
        <v>0</v>
      </c>
      <c r="Q12" s="12" t="s">
        <v>29</v>
      </c>
      <c r="R12" s="12" t="s">
        <v>29</v>
      </c>
      <c r="S12" s="12" t="s">
        <v>29</v>
      </c>
      <c r="T12" s="12" t="s">
        <v>29</v>
      </c>
      <c r="U12" s="12" t="s">
        <v>29</v>
      </c>
      <c r="V12" s="13" t="s">
        <v>29</v>
      </c>
    </row>
    <row r="13" spans="1:22" ht="14.25">
      <c r="A13" s="15" t="s">
        <v>33</v>
      </c>
      <c r="B13" s="16">
        <f aca="true" t="shared" si="0" ref="B13:V13">SUM(B5:B12)</f>
        <v>2146</v>
      </c>
      <c r="C13" s="16">
        <f t="shared" si="0"/>
        <v>5069</v>
      </c>
      <c r="D13" s="16">
        <f t="shared" si="0"/>
        <v>1013.87</v>
      </c>
      <c r="E13" s="16">
        <f t="shared" si="0"/>
        <v>755.55</v>
      </c>
      <c r="F13" s="16">
        <f t="shared" si="0"/>
        <v>232.2</v>
      </c>
      <c r="G13" s="16">
        <f t="shared" si="0"/>
        <v>145.37</v>
      </c>
      <c r="H13" s="16">
        <f t="shared" si="0"/>
        <v>38.275</v>
      </c>
      <c r="I13" s="16">
        <f t="shared" si="0"/>
        <v>415</v>
      </c>
      <c r="J13" s="16">
        <f t="shared" si="0"/>
        <v>739.17</v>
      </c>
      <c r="K13" s="16">
        <f t="shared" si="0"/>
        <v>16.38</v>
      </c>
      <c r="L13" s="16">
        <f t="shared" si="0"/>
        <v>273.15</v>
      </c>
      <c r="M13" s="16">
        <f t="shared" si="0"/>
        <v>2074.65</v>
      </c>
      <c r="N13" s="16">
        <f t="shared" si="0"/>
        <v>420.2</v>
      </c>
      <c r="O13" s="16">
        <f t="shared" si="0"/>
        <v>4750</v>
      </c>
      <c r="P13" s="16">
        <f t="shared" si="0"/>
        <v>0.2</v>
      </c>
      <c r="Q13" s="16">
        <f t="shared" si="0"/>
        <v>5235.95</v>
      </c>
      <c r="R13" s="16">
        <f t="shared" si="0"/>
        <v>2971</v>
      </c>
      <c r="S13" s="16">
        <f t="shared" si="0"/>
        <v>32.115</v>
      </c>
      <c r="T13" s="16">
        <f t="shared" si="0"/>
        <v>38.34</v>
      </c>
      <c r="U13" s="16">
        <f t="shared" si="0"/>
        <v>3.051</v>
      </c>
      <c r="V13" s="17">
        <f t="shared" si="0"/>
        <v>435</v>
      </c>
    </row>
    <row r="14" spans="1:22" ht="30.75" customHeight="1">
      <c r="A14" s="15" t="s">
        <v>34</v>
      </c>
      <c r="B14" s="12">
        <v>100</v>
      </c>
      <c r="C14" s="16">
        <f aca="true" t="shared" si="1" ref="C14:V14">100*C13/$B$13</f>
        <v>236.20689655172413</v>
      </c>
      <c r="D14" s="16">
        <f t="shared" si="1"/>
        <v>47.24464119291706</v>
      </c>
      <c r="E14" s="16">
        <f t="shared" si="1"/>
        <v>35.20736253494874</v>
      </c>
      <c r="F14" s="16">
        <f t="shared" si="1"/>
        <v>10.82013047530289</v>
      </c>
      <c r="G14" s="16">
        <f t="shared" si="1"/>
        <v>6.773998136067101</v>
      </c>
      <c r="H14" s="16">
        <f t="shared" si="1"/>
        <v>1.783550792171482</v>
      </c>
      <c r="I14" s="16">
        <f t="shared" si="1"/>
        <v>19.338303821062443</v>
      </c>
      <c r="J14" s="16">
        <f t="shared" si="1"/>
        <v>34.44408201304753</v>
      </c>
      <c r="K14" s="16">
        <f t="shared" si="1"/>
        <v>0.7632805219012115</v>
      </c>
      <c r="L14" s="16">
        <f t="shared" si="1"/>
        <v>12.728331780055916</v>
      </c>
      <c r="M14" s="16">
        <f t="shared" si="1"/>
        <v>96.67520969245108</v>
      </c>
      <c r="N14" s="16">
        <f t="shared" si="1"/>
        <v>19.580615097856477</v>
      </c>
      <c r="O14" s="16">
        <f t="shared" si="1"/>
        <v>221.3420316868593</v>
      </c>
      <c r="P14" s="16">
        <f t="shared" si="1"/>
        <v>0.009319664492078284</v>
      </c>
      <c r="Q14" s="16">
        <f t="shared" si="1"/>
        <v>243.98648648648648</v>
      </c>
      <c r="R14" s="16">
        <f t="shared" si="1"/>
        <v>138.44361602982292</v>
      </c>
      <c r="S14" s="16">
        <f t="shared" si="1"/>
        <v>1.4965051258154707</v>
      </c>
      <c r="T14" s="16">
        <f t="shared" si="1"/>
        <v>1.7865796831314076</v>
      </c>
      <c r="U14" s="16">
        <f t="shared" si="1"/>
        <v>0.14217148182665426</v>
      </c>
      <c r="V14" s="17">
        <f t="shared" si="1"/>
        <v>20.27027027027027</v>
      </c>
    </row>
    <row r="15" spans="1:22" ht="42.75">
      <c r="A15" s="18" t="s">
        <v>35</v>
      </c>
      <c r="B15" s="19">
        <v>130</v>
      </c>
      <c r="C15" s="19">
        <f>1.3*C14</f>
        <v>307.0689655172414</v>
      </c>
      <c r="D15" s="19">
        <f>B15*D14/100-30</f>
        <v>31.41803355079218</v>
      </c>
      <c r="E15" s="19">
        <f aca="true" t="shared" si="2" ref="E15:V15">1.3*E14</f>
        <v>45.769571295433366</v>
      </c>
      <c r="F15" s="19">
        <f t="shared" si="2"/>
        <v>14.066169617893756</v>
      </c>
      <c r="G15" s="19">
        <f t="shared" si="2"/>
        <v>8.806197576887232</v>
      </c>
      <c r="H15" s="19">
        <f t="shared" si="2"/>
        <v>2.318616029822927</v>
      </c>
      <c r="I15" s="19">
        <f t="shared" si="2"/>
        <v>25.139794967381178</v>
      </c>
      <c r="J15" s="19">
        <f t="shared" si="2"/>
        <v>44.77730661696179</v>
      </c>
      <c r="K15" s="19">
        <f t="shared" si="2"/>
        <v>0.9922646784715751</v>
      </c>
      <c r="L15" s="19">
        <f t="shared" si="2"/>
        <v>16.54683131407269</v>
      </c>
      <c r="M15" s="19">
        <f t="shared" si="2"/>
        <v>125.6777726001864</v>
      </c>
      <c r="N15" s="19">
        <f t="shared" si="2"/>
        <v>25.454799627213422</v>
      </c>
      <c r="O15" s="19">
        <f t="shared" si="2"/>
        <v>287.7446411929171</v>
      </c>
      <c r="P15" s="19">
        <f t="shared" si="2"/>
        <v>0.012115563839701771</v>
      </c>
      <c r="Q15" s="19">
        <f t="shared" si="2"/>
        <v>317.18243243243245</v>
      </c>
      <c r="R15" s="19">
        <f t="shared" si="2"/>
        <v>179.9767008387698</v>
      </c>
      <c r="S15" s="19">
        <f t="shared" si="2"/>
        <v>1.945456663560112</v>
      </c>
      <c r="T15" s="19">
        <f t="shared" si="2"/>
        <v>2.32255358807083</v>
      </c>
      <c r="U15" s="19">
        <f t="shared" si="2"/>
        <v>0.18482292637465056</v>
      </c>
      <c r="V15" s="20">
        <f t="shared" si="2"/>
        <v>26.35135135135135</v>
      </c>
    </row>
    <row r="19" spans="1:47" ht="45">
      <c r="A19" s="21"/>
      <c r="B19" s="22" t="s">
        <v>36</v>
      </c>
      <c r="C19" s="5" t="s">
        <v>37</v>
      </c>
      <c r="D19" s="5" t="s">
        <v>38</v>
      </c>
      <c r="E19" s="5" t="s">
        <v>39</v>
      </c>
      <c r="F19" s="5" t="s">
        <v>40</v>
      </c>
      <c r="G19" s="5" t="s">
        <v>41</v>
      </c>
      <c r="H19" s="5" t="s">
        <v>42</v>
      </c>
      <c r="I19" s="5" t="s">
        <v>43</v>
      </c>
      <c r="J19" s="5" t="s">
        <v>44</v>
      </c>
      <c r="K19" s="5" t="s">
        <v>45</v>
      </c>
      <c r="L19" s="5" t="s">
        <v>46</v>
      </c>
      <c r="M19" s="5" t="s">
        <v>47</v>
      </c>
      <c r="N19" s="5" t="s">
        <v>48</v>
      </c>
      <c r="O19" s="5" t="s">
        <v>49</v>
      </c>
      <c r="P19" s="5" t="s">
        <v>50</v>
      </c>
      <c r="Q19" s="5" t="s">
        <v>51</v>
      </c>
      <c r="R19" s="5" t="s">
        <v>52</v>
      </c>
      <c r="S19" s="5" t="s">
        <v>53</v>
      </c>
      <c r="T19" s="5" t="s">
        <v>54</v>
      </c>
      <c r="U19" s="6" t="s">
        <v>55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21" ht="14.25">
      <c r="A20" s="8" t="s">
        <v>23</v>
      </c>
      <c r="B20" s="9" t="s">
        <v>56</v>
      </c>
      <c r="C20" s="9">
        <f>10*'[1]ΣΥΣΤΑΣΗ ΤΡΟΦΙΜΩΝ'!W6*0.8</f>
        <v>0.8</v>
      </c>
      <c r="D20" s="9">
        <f>10*'[1]ΣΥΣΤΑΣΗ ΤΡΟΦΙΜΩΝ'!X6*0.9</f>
        <v>0.27</v>
      </c>
      <c r="E20" s="9">
        <f>10*'[1]ΣΥΣΤΑΣΗ ΤΡΟΦΙΜΩΝ'!Y6</f>
        <v>0</v>
      </c>
      <c r="F20" s="9">
        <f>10*'[1]ΣΥΣΤΑΣΗ ΤΡΟΦΙΜΩΝ'!Z6*0.9</f>
        <v>6.3</v>
      </c>
      <c r="G20" s="9">
        <f>10*'[1]ΣΥΣΤΑΣΗ ΤΡΟΦΙΜΩΝ'!AA6*0.9</f>
        <v>1.35</v>
      </c>
      <c r="H20" s="9">
        <f>10*'[1]ΣΥΣΤΑΣΗ ΤΡΟΦΙΜΩΝ'!AB6</f>
        <v>0</v>
      </c>
      <c r="I20" s="9">
        <f>10*'[1]ΣΥΣΤΑΣΗ ΤΡΟΦΙΜΩΝ'!AC6*0.7</f>
        <v>217</v>
      </c>
      <c r="J20" s="9">
        <f>10*'[1]ΣΥΣΤΑΣΗ ΤΡΟΦΙΜΩΝ'!AD6</f>
        <v>0</v>
      </c>
      <c r="K20" s="9">
        <f>10*'[1]ΣΥΣΤΑΣΗ ΤΡΟΦΙΜΩΝ'!AE6</f>
        <v>0</v>
      </c>
      <c r="L20" s="9">
        <f>10*'[1]ΣΥΣΤΑΣΗ ΤΡΟΦΙΜΩΝ'!AF6</f>
        <v>0</v>
      </c>
      <c r="M20" s="9">
        <f>10*'[1]ΣΥΣΤΑΣΗ ΤΡΟΦΙΜΩΝ'!AG6</f>
        <v>3</v>
      </c>
      <c r="N20" s="9">
        <f>'[1]ΣΥΣΤΑΣΗ ΤΡΟΦΙΜΩΝ'!AH6</f>
        <v>3.695014662756598</v>
      </c>
      <c r="O20" s="9">
        <f>'[1]ΣΥΣΤΑΣΗ ΤΡΟΦΙΜΩΝ'!AI6</f>
        <v>13.489736070381232</v>
      </c>
      <c r="P20" s="9">
        <f>'[1]ΣΥΣΤΑΣΗ ΤΡΟΦΙΜΩΝ'!AJ6</f>
        <v>88.32844574780059</v>
      </c>
      <c r="Q20" s="9">
        <f>'[1]ΣΥΣΤΑΣΗ ΤΡΟΦΙΜΩΝ'!AK6</f>
        <v>0.5278592375366569</v>
      </c>
      <c r="R20" s="9">
        <f>'[1]ΣΥΣΤΑΣΗ ΤΡΟΦΙΜΩΝ'!AL6</f>
        <v>1.6422287390029326</v>
      </c>
      <c r="S20" s="9">
        <f>10*'[1]ΣΥΣΤΑΣΗ ΤΡΟΦΙΜΩΝ'!AM6</f>
        <v>2</v>
      </c>
      <c r="T20" s="9">
        <f>10*'[1]ΣΥΣΤΑΣΗ ΤΡΟΦΙΜΩΝ'!AN6</f>
        <v>1</v>
      </c>
      <c r="U20" s="10">
        <f>10*'[1]ΣΥΣΤΑΣΗ ΤΡΟΦΙΜΩΝ'!AO6</f>
        <v>6</v>
      </c>
    </row>
    <row r="21" spans="1:21" ht="14.25">
      <c r="A21" s="11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1:21" ht="14.25">
      <c r="A22" s="11" t="s">
        <v>26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1" ht="14.25">
      <c r="A23" s="11" t="s">
        <v>27</v>
      </c>
      <c r="B23" s="12">
        <f>5*'[1]ΣΥΣΤΑΣΗ ΤΡΟΦΙΜΩΝ'!V119</f>
        <v>30</v>
      </c>
      <c r="C23" s="12">
        <f>5*'[1]ΣΥΣΤΑΣΗ ΤΡΟΦΙΜΩΝ'!W119</f>
        <v>0.25</v>
      </c>
      <c r="D23" s="12">
        <f>5*'[1]ΣΥΣΤΑΣΗ ΤΡΟΦΙΜΩΝ'!X119</f>
        <v>1.6500000000000001</v>
      </c>
      <c r="E23" s="12" t="s">
        <v>29</v>
      </c>
      <c r="F23" s="12">
        <f>5*'[1]ΣΥΣΤΑΣΗ ΤΡΟΦΙΜΩΝ'!Z119</f>
        <v>22</v>
      </c>
      <c r="G23" s="12">
        <f>5*'[1]ΣΥΣΤΑΣΗ ΤΡΟΦΙΜΩΝ'!AA119</f>
        <v>1.5</v>
      </c>
      <c r="H23" s="12">
        <f>5*'[1]ΣΥΣΤΑΣΗ ΤΡΟΦΙΜΩΝ'!AB119</f>
        <v>10</v>
      </c>
      <c r="I23" s="12">
        <f>5*'[1]ΣΥΣΤΑΣΗ ΤΡΟΦΙΜΩΝ'!AC119</f>
        <v>80</v>
      </c>
      <c r="J23" s="12">
        <f>5*'[1]ΣΥΣΤΑΣΗ ΤΡΟΦΙΜΩΝ'!AD119</f>
        <v>0</v>
      </c>
      <c r="K23" s="12" t="s">
        <v>29</v>
      </c>
      <c r="L23" s="12" t="s">
        <v>29</v>
      </c>
      <c r="M23" s="12">
        <f>5*'[1]ΣΥΣΤΑΣΗ ΤΡΟΦΙΜΩΝ'!AG119</f>
        <v>1.55</v>
      </c>
      <c r="N23" s="12">
        <f>'[1]ΣΥΣΤΑΣΗ ΤΡΟΦΙΜΩΝ'!AH119</f>
        <v>59.73799126637554</v>
      </c>
      <c r="O23" s="12">
        <f>'[1]ΣΥΣΤΑΣΗ ΤΡΟΦΙΜΩΝ'!AI119</f>
        <v>40.34934497816594</v>
      </c>
      <c r="P23" s="12">
        <f>'[1]ΣΥΣΤΑΣΗ ΤΡΟΦΙΜΩΝ'!AJ119</f>
        <v>0</v>
      </c>
      <c r="Q23" s="12">
        <f>'[1]ΣΥΣΤΑΣΗ ΤΡΟΦΙΜΩΝ'!AK119</f>
        <v>25.54585152838428</v>
      </c>
      <c r="R23" s="12">
        <f>'[1]ΣΥΣΤΑΣΗ ΤΡΟΦΙΜΩΝ'!AL119</f>
        <v>0</v>
      </c>
      <c r="S23" s="12">
        <f>5*'[1]ΣΥΣΤΑΣΗ ΤΡΟΦΙΜΩΝ'!AM119</f>
        <v>32.5</v>
      </c>
      <c r="T23" s="12">
        <f>5*'[1]ΣΥΣΤΑΣΗ ΤΡΟΦΙΜΩΝ'!AN119</f>
        <v>37</v>
      </c>
      <c r="U23" s="13">
        <f>5*'[1]ΣΥΣΤΑΣΗ ΤΡΟΦΙΜΩΝ'!AO119</f>
        <v>3</v>
      </c>
    </row>
    <row r="24" spans="1:21" ht="14.25">
      <c r="A24" s="11" t="s">
        <v>28</v>
      </c>
      <c r="B24" s="12" t="s">
        <v>29</v>
      </c>
      <c r="C24" s="12">
        <f>0.85*'[1]ΣΥΣΤΑΣΗ ΤΡΟΦΙΜΩΝ'!W43*0.9</f>
        <v>0.038250000000000006</v>
      </c>
      <c r="D24" s="12">
        <f>0.85*'[1]ΣΥΣΤΑΣΗ ΤΡΟΦΙΜΩΝ'!X43*0.95</f>
        <v>0.024224999999999997</v>
      </c>
      <c r="E24" s="12">
        <f>0.85*'[1]ΣΥΣΤΑΣΗ ΤΡΟΦΙΜΩΝ'!Y43*0.95</f>
        <v>500.65</v>
      </c>
      <c r="F24" s="12">
        <f>0.85*'[1]ΣΥΣΤΑΣΗ ΤΡΟΦΙΜΩΝ'!Z43*0.95</f>
        <v>0.40375</v>
      </c>
      <c r="G24" s="12">
        <f>0.85*'[1]ΣΥΣΤΑΣΗ ΤΡΟΦΙΜΩΝ'!AA43*0.95</f>
        <v>0.104975</v>
      </c>
      <c r="H24" s="12">
        <f>0.85*'[1]ΣΥΣΤΑΣΗ ΤΡΟΦΙΜΩΝ'!AB43</f>
        <v>0</v>
      </c>
      <c r="I24" s="12">
        <f>0.85*'[1]ΣΥΣΤΑΣΗ ΤΡΟΦΙΜΩΝ'!AC43*0.8</f>
        <v>36.72</v>
      </c>
      <c r="J24" s="12">
        <f>0.85*'[1]ΣΥΣΤΑΣΗ ΤΡΟΦΙΜΩΝ'!AD43*0.75</f>
        <v>16.575</v>
      </c>
      <c r="K24" s="12">
        <f>0.85*'[1]ΣΥΣΤΑΣΗ ΤΡΟΦΙΜΩΝ'!AE43</f>
        <v>0</v>
      </c>
      <c r="L24" s="12">
        <f>0.85*'[1]ΣΥΣΤΑΣΗ ΤΡΟΦΙΜΩΝ'!AF43</f>
        <v>0</v>
      </c>
      <c r="M24" s="12">
        <f>0.85*'[1]ΣΥΣΤΑΣΗ ΤΡΟΦΙΜΩΝ'!AG43</f>
        <v>0.0425</v>
      </c>
      <c r="N24" s="12">
        <f>'[1]ΣΥΣΤΑΣΗ ΤΡΟΦΙΜΩΝ'!AH43</f>
        <v>19.565217391304348</v>
      </c>
      <c r="O24" s="12">
        <f>'[1]ΣΥΣΤΑΣΗ ΤΡΟΦΙΜΩΝ'!AI43</f>
        <v>34.78260869565217</v>
      </c>
      <c r="P24" s="12">
        <f>'[1]ΣΥΣΤΑΣΗ ΤΡΟΦΙΜΩΝ'!AJ43</f>
        <v>52.17391304347826</v>
      </c>
      <c r="Q24" s="12">
        <f>'[1]ΣΥΣΤΑΣΗ ΤΡΟΦΙΜΩΝ'!AK43</f>
        <v>3.9130434782608696</v>
      </c>
      <c r="R24" s="12">
        <f>'[1]ΣΥΣΤΑΣΗ ΤΡΟΦΙΜΩΝ'!AL43</f>
        <v>48.69565217391305</v>
      </c>
      <c r="S24" s="12">
        <f>0.85*'[1]ΣΥΣΤΑΣΗ ΤΡΟΦΙΜΩΝ'!AM43</f>
        <v>0.085</v>
      </c>
      <c r="T24" s="12">
        <f>0.85*'[1]ΣΥΣΤΑΣΗ ΤΡΟΦΙΜΩΝ'!AN43</f>
        <v>0.085</v>
      </c>
      <c r="U24" s="13">
        <f>0.85*'[1]ΣΥΣΤΑΣΗ ΤΡΟΦΙΜΩΝ'!AO43</f>
        <v>0.17</v>
      </c>
    </row>
    <row r="25" spans="1:21" ht="14.25">
      <c r="A25" s="11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1:21" ht="14.25">
      <c r="A26" s="11" t="s">
        <v>31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1:21" ht="14.25">
      <c r="A27" s="11" t="s">
        <v>32</v>
      </c>
      <c r="B27" s="12" t="s">
        <v>29</v>
      </c>
      <c r="C27" s="12" t="s">
        <v>29</v>
      </c>
      <c r="D27" s="12" t="s">
        <v>29</v>
      </c>
      <c r="E27" s="12" t="s">
        <v>29</v>
      </c>
      <c r="F27" s="12" t="s">
        <v>29</v>
      </c>
      <c r="G27" s="12" t="s">
        <v>29</v>
      </c>
      <c r="H27" s="12">
        <f>0.55*'[1]ΣΥΣΤΑΣΗ ΤΡΟΦΙΜΩΝ'!AB11</f>
        <v>0</v>
      </c>
      <c r="I27" s="12" t="s">
        <v>29</v>
      </c>
      <c r="J27" s="12">
        <f>0.55*'[1]ΣΥΣΤΑΣΗ ΤΡΟΦΙΜΩΝ'!AD11</f>
        <v>0</v>
      </c>
      <c r="K27" s="12">
        <f>0.55*'[1]ΣΥΣΤΑΣΗ ΤΡΟΦΙΜΩΝ'!AE11</f>
        <v>0</v>
      </c>
      <c r="L27" s="12">
        <f>0.55*'[1]ΣΥΣΤΑΣΗ ΤΡΟΦΙΜΩΝ'!AF11</f>
        <v>0</v>
      </c>
      <c r="M27" s="12">
        <f>0.55*'[1]ΣΥΣΤΑΣΗ ΤΡΟΦΙΜΩΝ'!AG11</f>
        <v>9.482</v>
      </c>
      <c r="N27" s="12">
        <f>'[1]ΣΥΣΤΑΣΗ ΤΡΟΦΙΜΩΝ'!AH11</f>
        <v>100.0111234705228</v>
      </c>
      <c r="O27" s="12">
        <v>0</v>
      </c>
      <c r="P27" s="12">
        <v>0</v>
      </c>
      <c r="Q27" s="12">
        <f>'[1]ΣΥΣΤΑΣΗ ΤΡΟΦΙΜΩΝ'!AK11</f>
        <v>12.714126807563959</v>
      </c>
      <c r="R27" s="12">
        <f>'[1]ΣΥΣΤΑΣΗ ΤΡΟΦΙΜΩΝ'!AL11</f>
        <v>0</v>
      </c>
      <c r="S27" s="12">
        <f>0.55*'[1]ΣΥΣΤΑΣΗ ΤΡΟΦΙΜΩΝ'!AM11</f>
        <v>6.985</v>
      </c>
      <c r="T27" s="12">
        <f>0.55*'[1]ΣΥΣΤΑΣΗ ΤΡΟΦΙΜΩΝ'!AN11</f>
        <v>13.585</v>
      </c>
      <c r="U27" s="13">
        <f>0.55*'[1]ΣΥΣΤΑΣΗ ΤΡΟΦΙΜΩΝ'!AO11</f>
        <v>31.790000000000003</v>
      </c>
    </row>
    <row r="28" spans="1:21" ht="14.25">
      <c r="A28" s="15" t="s">
        <v>33</v>
      </c>
      <c r="B28" s="16">
        <f aca="true" t="shared" si="3" ref="B28:M28">SUM(B20:B27)</f>
        <v>30</v>
      </c>
      <c r="C28" s="16">
        <f t="shared" si="3"/>
        <v>1.08825</v>
      </c>
      <c r="D28" s="16">
        <f t="shared" si="3"/>
        <v>1.944225</v>
      </c>
      <c r="E28" s="16">
        <f t="shared" si="3"/>
        <v>500.65</v>
      </c>
      <c r="F28" s="16">
        <f t="shared" si="3"/>
        <v>28.70375</v>
      </c>
      <c r="G28" s="16">
        <f t="shared" si="3"/>
        <v>2.954975</v>
      </c>
      <c r="H28" s="16">
        <f t="shared" si="3"/>
        <v>10</v>
      </c>
      <c r="I28" s="16">
        <f t="shared" si="3"/>
        <v>333.72</v>
      </c>
      <c r="J28" s="16">
        <f t="shared" si="3"/>
        <v>16.575</v>
      </c>
      <c r="K28" s="16">
        <f t="shared" si="3"/>
        <v>0</v>
      </c>
      <c r="L28" s="16">
        <f t="shared" si="3"/>
        <v>0</v>
      </c>
      <c r="M28" s="16">
        <f t="shared" si="3"/>
        <v>14.0745</v>
      </c>
      <c r="N28" s="23">
        <f>9*G13*100/C13</f>
        <v>25.81041625567173</v>
      </c>
      <c r="O28" s="23">
        <f>4*F13*100/C13</f>
        <v>18.323140658907082</v>
      </c>
      <c r="P28" s="23">
        <f>4*E13*100/C13</f>
        <v>59.62122706648254</v>
      </c>
      <c r="Q28" s="12">
        <f>9*S28*100/C13</f>
        <v>7.380745709212863</v>
      </c>
      <c r="R28" s="12">
        <f>4*K13*100/C13</f>
        <v>1.292562635628329</v>
      </c>
      <c r="S28" s="16">
        <f>SUM(S20:S27)</f>
        <v>41.57</v>
      </c>
      <c r="T28" s="16">
        <f>SUM(T20:T27)</f>
        <v>51.67</v>
      </c>
      <c r="U28" s="17">
        <f>SUM(U20:U27)</f>
        <v>40.96</v>
      </c>
    </row>
    <row r="29" spans="1:21" ht="28.5">
      <c r="A29" s="15" t="s">
        <v>34</v>
      </c>
      <c r="B29" s="16">
        <f aca="true" t="shared" si="4" ref="B29:M29">100*B28/$B$13</f>
        <v>1.3979496738117427</v>
      </c>
      <c r="C29" s="16">
        <f t="shared" si="4"/>
        <v>0.050710624417520965</v>
      </c>
      <c r="D29" s="16">
        <f t="shared" si="4"/>
        <v>0.09059762348555453</v>
      </c>
      <c r="E29" s="16">
        <f t="shared" si="4"/>
        <v>23.329450139794968</v>
      </c>
      <c r="F29" s="16">
        <f t="shared" si="4"/>
        <v>1.3375465983224604</v>
      </c>
      <c r="G29" s="16">
        <f t="shared" si="4"/>
        <v>0.13769687791239515</v>
      </c>
      <c r="H29" s="16">
        <f t="shared" si="4"/>
        <v>0.4659832246039143</v>
      </c>
      <c r="I29" s="16">
        <f t="shared" si="4"/>
        <v>15.550792171481827</v>
      </c>
      <c r="J29" s="16">
        <f t="shared" si="4"/>
        <v>0.7723671947809879</v>
      </c>
      <c r="K29" s="16">
        <f t="shared" si="4"/>
        <v>0</v>
      </c>
      <c r="L29" s="16">
        <f t="shared" si="4"/>
        <v>0</v>
      </c>
      <c r="M29" s="16">
        <f t="shared" si="4"/>
        <v>0.6558480894687791</v>
      </c>
      <c r="N29" s="16"/>
      <c r="O29" s="16"/>
      <c r="P29" s="16"/>
      <c r="Q29" s="16"/>
      <c r="R29" s="16"/>
      <c r="S29" s="16">
        <f>100*S28/$B$13</f>
        <v>1.9370922646784716</v>
      </c>
      <c r="T29" s="16">
        <f>100*T28/$B$13</f>
        <v>2.407735321528425</v>
      </c>
      <c r="U29" s="17">
        <f>100*U28/$B$13</f>
        <v>1.9086672879776327</v>
      </c>
    </row>
    <row r="30" spans="1:21" ht="42.75">
      <c r="A30" s="18" t="s">
        <v>35</v>
      </c>
      <c r="B30" s="19">
        <f aca="true" t="shared" si="5" ref="B30:M30">1.3*B29</f>
        <v>1.8173345759552657</v>
      </c>
      <c r="C30" s="19">
        <f t="shared" si="5"/>
        <v>0.06592381174277726</v>
      </c>
      <c r="D30" s="19">
        <f t="shared" si="5"/>
        <v>0.11777691053122089</v>
      </c>
      <c r="E30" s="19">
        <f t="shared" si="5"/>
        <v>30.32828518173346</v>
      </c>
      <c r="F30" s="19">
        <f t="shared" si="5"/>
        <v>1.7388105778191985</v>
      </c>
      <c r="G30" s="19">
        <f t="shared" si="5"/>
        <v>0.17900594128611372</v>
      </c>
      <c r="H30" s="19">
        <f t="shared" si="5"/>
        <v>0.6057781919850885</v>
      </c>
      <c r="I30" s="19">
        <f t="shared" si="5"/>
        <v>20.216029822926377</v>
      </c>
      <c r="J30" s="19">
        <f t="shared" si="5"/>
        <v>1.0040773532152842</v>
      </c>
      <c r="K30" s="19">
        <f t="shared" si="5"/>
        <v>0</v>
      </c>
      <c r="L30" s="19">
        <f t="shared" si="5"/>
        <v>0</v>
      </c>
      <c r="M30" s="19">
        <f t="shared" si="5"/>
        <v>0.852602516309413</v>
      </c>
      <c r="N30" s="19"/>
      <c r="O30" s="19"/>
      <c r="P30" s="19"/>
      <c r="Q30" s="19"/>
      <c r="R30" s="19"/>
      <c r="S30" s="19">
        <f>1.3*S29</f>
        <v>2.518219944082013</v>
      </c>
      <c r="T30" s="19">
        <f>1.3*T29</f>
        <v>3.1300559179869527</v>
      </c>
      <c r="U30" s="20">
        <f>1.3*U29</f>
        <v>2.4812674743709224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2011-08-05T05:19:34Z</dcterms:created>
  <dcterms:modified xsi:type="dcterms:W3CDTF">2011-08-05T05:19:53Z</dcterms:modified>
  <cp:category/>
  <cp:version/>
  <cp:contentType/>
  <cp:contentStatus/>
</cp:coreProperties>
</file>