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8190" activeTab="0"/>
  </bookViews>
  <sheets>
    <sheet name="Δάχτυλα κυριώ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<sst xmlns="http://schemas.openxmlformats.org/spreadsheetml/2006/main" count="97" uniqueCount="63">
  <si>
    <t>ΔΑΧΤΥΛΑ ΚΥΡΙΩΝ</t>
  </si>
  <si>
    <t>Τρόπος παρασκευής: τηγάνισμα και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</si>
  <si>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</si>
  <si>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</si>
  <si>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</si>
  <si>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</si>
  <si>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</si>
  <si>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</si>
  <si>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</si>
  <si>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</si>
  <si>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</si>
  <si>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</si>
  <si>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</si>
  <si>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</si>
  <si>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</si>
  <si>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</si>
  <si>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</si>
  <si>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</si>
  <si>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</si>
  <si>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</si>
  <si>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</si>
  <si>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</si>
  <si>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</si>
  <si>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2 φλιτζ αλεύρι</t>
  </si>
  <si>
    <t>1/2 κ.γ. αλάτι</t>
  </si>
  <si>
    <t>3 κ.σ. φυστικέλαιο</t>
  </si>
  <si>
    <t>tr</t>
  </si>
  <si>
    <t>χλιαρό νερό</t>
  </si>
  <si>
    <t xml:space="preserve">9 κ.σ. φυστικέλαιο για τηγάνισμα </t>
  </si>
  <si>
    <t>1 φλιτζ αμύγδαλα ψιλοκοπανισμένα</t>
  </si>
  <si>
    <t>1-2 κ.σ. ζάχαρη</t>
  </si>
  <si>
    <t>1/2 κ.γ.κανέλα</t>
  </si>
  <si>
    <t>1 κ.σ. ανθόνερο</t>
  </si>
  <si>
    <t>ΣΥΝΟΛΟ</t>
  </si>
  <si>
    <t>ΣΥΝΟΛΟ ΣΕ 100g ΕΤΟΙΜΟΥ ΠΡΟΪΟΝΤΟΣ</t>
  </si>
  <si>
    <t>2 φλιτζ ζάχαρη</t>
  </si>
  <si>
    <t>2 φλιτζ νερό</t>
  </si>
  <si>
    <t>2-3 γαρίφαλλα</t>
  </si>
  <si>
    <t>1 ξυλάκι κανέλα</t>
  </si>
  <si>
    <t>1 κ.σ. χυμό λεμονιού</t>
  </si>
  <si>
    <t>ΣΥΝΟΛΙΚΟ ΠΡΟΪΟΝ</t>
  </si>
  <si>
    <t>ΣΥΝΟΛΙΚΟ ΠΡΟΪΟΝ 100g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</si>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</sst>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4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3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2" fontId="20" fillId="0" borderId="0" xfId="56" applyNumberFormat="1" applyFont="1" applyAlignment="1">
      <alignment wrapText="1" shrinkToFit="1"/>
      <protection/>
    </xf>
    <xf numFmtId="2" fontId="21" fillId="0" borderId="10" xfId="0" applyNumberFormat="1" applyFont="1" applyBorder="1" applyAlignment="1">
      <alignment wrapText="1" shrinkToFit="1"/>
    </xf>
    <xf numFmtId="2" fontId="21" fillId="0" borderId="11" xfId="0" applyNumberFormat="1" applyFont="1" applyBorder="1" applyAlignment="1">
      <alignment wrapText="1" shrinkToFit="1"/>
    </xf>
    <xf numFmtId="2" fontId="21" fillId="0" borderId="12" xfId="0" applyNumberFormat="1" applyFont="1" applyBorder="1" applyAlignment="1">
      <alignment wrapText="1" shrinkToFit="1"/>
    </xf>
    <xf numFmtId="2" fontId="0" fillId="0" borderId="0" xfId="0" applyNumberFormat="1" applyFont="1" applyAlignment="1">
      <alignment/>
    </xf>
    <xf numFmtId="2" fontId="0" fillId="0" borderId="0" xfId="56" applyNumberFormat="1">
      <alignment/>
      <protection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0" applyNumberFormat="1" applyFont="1" applyBorder="1" applyAlignment="1">
      <alignment wrapText="1"/>
    </xf>
    <xf numFmtId="2" fontId="21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8">
          <cell r="B8">
            <v>661</v>
          </cell>
          <cell r="C8">
            <v>3.7</v>
          </cell>
          <cell r="D8">
            <v>20</v>
          </cell>
          <cell r="E8">
            <v>16.1</v>
          </cell>
          <cell r="F8">
            <v>57.4</v>
          </cell>
          <cell r="G8">
            <v>2.7</v>
          </cell>
          <cell r="K8">
            <v>228</v>
          </cell>
          <cell r="L8">
            <v>448</v>
          </cell>
          <cell r="P8">
            <v>4.4</v>
          </cell>
          <cell r="Q8">
            <v>793</v>
          </cell>
          <cell r="R8">
            <v>4.4</v>
          </cell>
          <cell r="W8">
            <v>0.29</v>
          </cell>
          <cell r="X8">
            <v>0.5</v>
          </cell>
          <cell r="Z8">
            <v>3.4</v>
          </cell>
          <cell r="AH8">
            <v>78.15431164901665</v>
          </cell>
          <cell r="AI8">
            <v>9.742813918305599</v>
          </cell>
          <cell r="AJ8">
            <v>12.10287443267776</v>
          </cell>
          <cell r="AK8">
            <v>0</v>
          </cell>
          <cell r="AL8">
            <v>0</v>
          </cell>
        </row>
        <row r="27">
          <cell r="B27">
            <v>420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98">
          <cell r="B98">
            <v>899</v>
          </cell>
          <cell r="C98" t="str">
            <v>tr</v>
          </cell>
          <cell r="D98">
            <v>0</v>
          </cell>
          <cell r="E98" t="str">
            <v>tr</v>
          </cell>
          <cell r="F98">
            <v>99.9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str">
            <v>tr</v>
          </cell>
          <cell r="L98" t="str">
            <v>tr</v>
          </cell>
          <cell r="M98" t="str">
            <v>tr</v>
          </cell>
          <cell r="N98" t="str">
            <v>tr</v>
          </cell>
          <cell r="O98" t="str">
            <v>tr</v>
          </cell>
          <cell r="P98" t="str">
            <v>tr</v>
          </cell>
          <cell r="Q98" t="str">
            <v>tr</v>
          </cell>
          <cell r="R98" t="str">
            <v>tr</v>
          </cell>
          <cell r="S98" t="str">
            <v>tr</v>
          </cell>
          <cell r="T98" t="str">
            <v>tr</v>
          </cell>
          <cell r="U98" t="str">
            <v>tr</v>
          </cell>
          <cell r="V98" t="str">
            <v>n</v>
          </cell>
          <cell r="W98" t="str">
            <v>tr</v>
          </cell>
          <cell r="X98" t="str">
            <v>tr</v>
          </cell>
          <cell r="Y98" t="str">
            <v>tr</v>
          </cell>
          <cell r="Z98" t="str">
            <v>tr</v>
          </cell>
          <cell r="AA98" t="str">
            <v>tr</v>
          </cell>
          <cell r="AB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15.16</v>
          </cell>
          <cell r="AH98">
            <v>100.0111234705228</v>
          </cell>
          <cell r="AJ98">
            <v>0</v>
          </cell>
          <cell r="AK98">
            <v>18.82091212458287</v>
          </cell>
          <cell r="AL98">
            <v>0</v>
          </cell>
          <cell r="AM98">
            <v>18.8</v>
          </cell>
          <cell r="AN98">
            <v>47.8</v>
          </cell>
          <cell r="AO98">
            <v>28.5</v>
          </cell>
        </row>
        <row r="102">
          <cell r="B102">
            <v>7.6</v>
          </cell>
          <cell r="C102">
            <v>91.4</v>
          </cell>
          <cell r="D102">
            <v>1.6</v>
          </cell>
          <cell r="E102">
            <v>0.3</v>
          </cell>
          <cell r="F102" t="str">
            <v>tr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O102" t="str">
            <v>tr</v>
          </cell>
          <cell r="P102">
            <v>1</v>
          </cell>
          <cell r="Q102">
            <v>130</v>
          </cell>
          <cell r="R102">
            <v>0.1</v>
          </cell>
          <cell r="S102" t="str">
            <v>tr</v>
          </cell>
          <cell r="T102">
            <v>0.03</v>
          </cell>
          <cell r="U102">
            <v>1</v>
          </cell>
          <cell r="V102" t="str">
            <v>n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G102" t="str">
            <v>n</v>
          </cell>
          <cell r="AH102">
            <v>0</v>
          </cell>
          <cell r="AI102">
            <v>15.789473684210527</v>
          </cell>
          <cell r="AJ102">
            <v>84.21052631578948</v>
          </cell>
          <cell r="AK102">
            <v>0</v>
          </cell>
          <cell r="AL102">
            <v>84.21052631578948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48"/>
  <sheetViews>
    <sheetView tabSelected="1" view="pageLayout" zoomScale="70" zoomScaleNormal="70" zoomScalePageLayoutView="70" workbookViewId="0" topLeftCell="D31">
      <selection activeCell="A35" sqref="A35"/>
    </sheetView>
  </sheetViews>
  <sheetFormatPr defaultColWidth="9.140625" defaultRowHeight="15"/>
  <cols>
    <col min="1" max="1" width="28.140625" style="22" customWidth="1"/>
    <col min="2" max="3" width="9.140625" style="8" customWidth="1"/>
    <col min="4" max="4" width="10.57421875" style="8" customWidth="1"/>
    <col min="5" max="5" width="16.28125" style="8" customWidth="1"/>
    <col min="6" max="8" width="9.140625" style="8" customWidth="1"/>
    <col min="9" max="9" width="13.00390625" style="8" customWidth="1"/>
    <col min="10" max="12" width="9.140625" style="8" customWidth="1"/>
    <col min="13" max="13" width="12.28125" style="8" customWidth="1"/>
    <col min="14" max="14" width="11.8515625" style="8" customWidth="1"/>
    <col min="15" max="15" width="11.421875" style="8" customWidth="1"/>
    <col min="16" max="16" width="14.140625" style="8" customWidth="1"/>
    <col min="17" max="17" width="10.421875" style="8" customWidth="1"/>
    <col min="18" max="18" width="11.28125" style="8" customWidth="1"/>
    <col min="19" max="19" width="10.57421875" style="8" customWidth="1"/>
    <col min="20" max="21" width="9.140625" style="8" customWidth="1"/>
    <col min="22" max="22" width="10.140625" style="8" customWidth="1"/>
    <col min="23" max="31" width="9.140625" style="8" customWidth="1"/>
    <col min="32" max="32" width="11.00390625" style="8" customWidth="1"/>
    <col min="33" max="16384" width="9.140625" style="8" customWidth="1"/>
  </cols>
  <sheetData>
    <row r="1" spans="1:47" s="2" customFormat="1" ht="18.75">
      <c r="A1" s="1" t="s">
        <v>0</v>
      </c>
      <c r="B1" s="1"/>
      <c r="C1" s="1"/>
      <c r="D1" s="1"/>
      <c r="AQ1" s="3"/>
      <c r="AR1" s="3"/>
      <c r="AS1" s="3"/>
      <c r="AT1" s="3"/>
      <c r="AU1" s="3"/>
    </row>
    <row r="2" spans="1:4" s="2" customFormat="1" ht="18">
      <c r="A2" s="1" t="s">
        <v>1</v>
      </c>
      <c r="B2" s="1"/>
      <c r="C2" s="1"/>
      <c r="D2" s="1"/>
    </row>
    <row r="4" spans="1:47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22" ht="14.25">
      <c r="A5" s="9" t="s">
        <v>23</v>
      </c>
      <c r="B5" s="10">
        <v>250</v>
      </c>
      <c r="C5" s="10">
        <f>2.5*'[1]ΣΥΣΤΑΣΗ ΤΡΟΦΙΜΩΝ'!B6</f>
        <v>899.5</v>
      </c>
      <c r="D5" s="10">
        <f>2.5*'[1]ΣΥΣΤΑΣΗ ΤΡΟΦΙΜΩΝ'!C6</f>
        <v>35</v>
      </c>
      <c r="E5" s="10">
        <f>2.5*'[1]ΣΥΣΤΑΣΗ ΤΡΟΦΙΜΩΝ'!D6</f>
        <v>188.25</v>
      </c>
      <c r="F5" s="10">
        <f>2.5*'[1]ΣΥΣΤΑΣΗ ΤΡΟΦΙΜΩΝ'!E6</f>
        <v>28.75</v>
      </c>
      <c r="G5" s="10">
        <f>2.5*'[1]ΣΥΣΤΑΣΗ ΤΡΟΦΙΜΩΝ'!F6</f>
        <v>3.5</v>
      </c>
      <c r="H5" s="10">
        <f>2.5*'[1]ΣΥΣΤΑΣΗ ΤΡΟΦΙΜΩΝ'!G6</f>
        <v>9.25</v>
      </c>
      <c r="I5" s="10">
        <f>2.5*'[1]ΣΥΣΤΑΣΗ ΤΡΟΦΙΜΩΝ'!H6</f>
        <v>0</v>
      </c>
      <c r="J5" s="10">
        <f>2.5*'[1]ΣΥΣΤΑΣΗ ΤΡΟΦΙΜΩΝ'!I6</f>
        <v>184.75</v>
      </c>
      <c r="K5" s="10">
        <f>2.5*'[1]ΣΥΣΤΑΣΗ ΤΡΟΦΙΜΩΝ'!J6</f>
        <v>3.5</v>
      </c>
      <c r="L5" s="10">
        <f>2.5*'[1]ΣΥΣΤΑΣΗ ΤΡΟΦΙΜΩΝ'!K6</f>
        <v>37.5</v>
      </c>
      <c r="M5" s="10">
        <f>2.5*'[1]ΣΥΣΤΑΣΗ ΤΡΟΦΙΜΩΝ'!L6</f>
        <v>300</v>
      </c>
      <c r="N5" s="10">
        <f>2.5*'[1]ΣΥΣΤΑΣΗ ΤΡΟΦΙΜΩΝ'!M6</f>
        <v>77.5</v>
      </c>
      <c r="O5" s="10">
        <f>2.5*'[1]ΣΥΣΤΑΣΗ ΤΡΟΦΙΜΩΝ'!N6</f>
        <v>0</v>
      </c>
      <c r="P5" s="10">
        <f>2.5*'[1]ΣΥΣΤΑΣΗ ΤΡΟΦΙΜΩΝ'!O6</f>
        <v>0</v>
      </c>
      <c r="Q5" s="10">
        <f>2.5*'[1]ΣΥΣΤΑΣΗ ΤΡΟΦΙΜΩΝ'!P6</f>
        <v>7.5</v>
      </c>
      <c r="R5" s="10">
        <f>2.5*'[1]ΣΥΣΤΑΣΗ ΤΡΟΦΙΜΩΝ'!Q6</f>
        <v>325</v>
      </c>
      <c r="S5" s="10">
        <f>2.5*'[1]ΣΥΣΤΑΣΗ ΤΡΟΦΙΜΩΝ'!R6</f>
        <v>3.75</v>
      </c>
      <c r="T5" s="10">
        <f>2.5*'[1]ΣΥΣΤΑΣΗ ΤΡΟΦΙΜΩΝ'!S6</f>
        <v>2.25</v>
      </c>
      <c r="U5" s="10">
        <f>2.5*'[1]ΣΥΣΤΑΣΗ ΤΡΟΦΙΜΩΝ'!T6</f>
        <v>0.44999999999999996</v>
      </c>
      <c r="V5" s="11">
        <f>2.5*'[1]ΣΥΣΤΑΣΗ ΤΡΟΦΙΜΩΝ'!U6</f>
        <v>105</v>
      </c>
    </row>
    <row r="6" spans="1:22" ht="14.25">
      <c r="A6" s="12" t="s">
        <v>24</v>
      </c>
      <c r="B6" s="13">
        <v>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1800</v>
      </c>
      <c r="P6" s="13"/>
      <c r="Q6" s="13">
        <v>1200</v>
      </c>
      <c r="R6" s="13"/>
      <c r="S6" s="13"/>
      <c r="T6" s="13"/>
      <c r="U6" s="13"/>
      <c r="V6" s="14"/>
    </row>
    <row r="7" spans="1:22" ht="14.25">
      <c r="A7" s="12" t="s">
        <v>25</v>
      </c>
      <c r="B7" s="13">
        <v>36</v>
      </c>
      <c r="C7" s="13">
        <f>0.36*'[1]ΣΥΣΤΑΣΗ ΤΡΟΦΙΜΩΝ'!B98</f>
        <v>323.64</v>
      </c>
      <c r="D7" s="13" t="s">
        <v>26</v>
      </c>
      <c r="E7" s="13">
        <f>0.36*'[1]ΣΥΣΤΑΣΗ ΤΡΟΦΙΜΩΝ'!D98</f>
        <v>0</v>
      </c>
      <c r="F7" s="13" t="str">
        <f>'[1]ΣΥΣΤΑΣΗ ΤΡΟΦΙΜΩΝ'!E98</f>
        <v>tr</v>
      </c>
      <c r="G7" s="13">
        <f>0.36*'[1]ΣΥΣΤΑΣΗ ΤΡΟΦΙΜΩΝ'!F98</f>
        <v>35.964</v>
      </c>
      <c r="H7" s="13">
        <f>0.36*'[1]ΣΥΣΤΑΣΗ ΤΡΟΦΙΜΩΝ'!G98</f>
        <v>0</v>
      </c>
      <c r="I7" s="13">
        <f>0.36*'[1]ΣΥΣΤΑΣΗ ΤΡΟΦΙΜΩΝ'!H98</f>
        <v>0</v>
      </c>
      <c r="J7" s="13">
        <f>0.36*'[1]ΣΥΣΤΑΣΗ ΤΡΟΦΙΜΩΝ'!I98</f>
        <v>0</v>
      </c>
      <c r="K7" s="13">
        <f>0.36*'[1]ΣΥΣΤΑΣΗ ΤΡΟΦΙΜΩΝ'!J98</f>
        <v>0</v>
      </c>
      <c r="L7" s="13" t="str">
        <f>'[1]ΣΥΣΤΑΣΗ ΤΡΟΦΙΜΩΝ'!K98</f>
        <v>tr</v>
      </c>
      <c r="M7" s="13" t="str">
        <f>'[1]ΣΥΣΤΑΣΗ ΤΡΟΦΙΜΩΝ'!L98</f>
        <v>tr</v>
      </c>
      <c r="N7" s="13" t="str">
        <f>'[1]ΣΥΣΤΑΣΗ ΤΡΟΦΙΜΩΝ'!M98</f>
        <v>tr</v>
      </c>
      <c r="O7" s="13" t="str">
        <f>'[1]ΣΥΣΤΑΣΗ ΤΡΟΦΙΜΩΝ'!N98</f>
        <v>tr</v>
      </c>
      <c r="P7" s="13" t="str">
        <f>'[1]ΣΥΣΤΑΣΗ ΤΡΟΦΙΜΩΝ'!O98</f>
        <v>tr</v>
      </c>
      <c r="Q7" s="13" t="str">
        <f>'[1]ΣΥΣΤΑΣΗ ΤΡΟΦΙΜΩΝ'!P98</f>
        <v>tr</v>
      </c>
      <c r="R7" s="13" t="str">
        <f>'[1]ΣΥΣΤΑΣΗ ΤΡΟΦΙΜΩΝ'!Q98</f>
        <v>tr</v>
      </c>
      <c r="S7" s="13" t="str">
        <f>'[1]ΣΥΣΤΑΣΗ ΤΡΟΦΙΜΩΝ'!R98</f>
        <v>tr</v>
      </c>
      <c r="T7" s="13" t="str">
        <f>'[1]ΣΥΣΤΑΣΗ ΤΡΟΦΙΜΩΝ'!S98</f>
        <v>tr</v>
      </c>
      <c r="U7" s="13" t="str">
        <f>'[1]ΣΥΣΤΑΣΗ ΤΡΟΦΙΜΩΝ'!T98</f>
        <v>tr</v>
      </c>
      <c r="V7" s="14" t="str">
        <f>'[1]ΣΥΣΤΑΣΗ ΤΡΟΦΙΜΩΝ'!U98</f>
        <v>tr</v>
      </c>
    </row>
    <row r="8" spans="1:22" ht="14.25">
      <c r="A8" s="12" t="s">
        <v>27</v>
      </c>
      <c r="B8" s="13">
        <v>125</v>
      </c>
      <c r="C8" s="13"/>
      <c r="D8" s="13">
        <v>125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14.25">
      <c r="A9" s="12" t="s">
        <v>28</v>
      </c>
      <c r="B9" s="13">
        <v>120</v>
      </c>
      <c r="C9" s="13">
        <f>1.2*'[1]ΣΥΣΤΑΣΗ ΤΡΟΦΙΜΩΝ'!B98</f>
        <v>1078.8</v>
      </c>
      <c r="D9" s="13" t="str">
        <f>'[1]ΣΥΣΤΑΣΗ ΤΡΟΦΙΜΩΝ'!C98</f>
        <v>tr</v>
      </c>
      <c r="E9" s="13">
        <f>1.2*'[1]ΣΥΣΤΑΣΗ ΤΡΟΦΙΜΩΝ'!D98</f>
        <v>0</v>
      </c>
      <c r="F9" s="13" t="str">
        <f>'[1]ΣΥΣΤΑΣΗ ΤΡΟΦΙΜΩΝ'!E98</f>
        <v>tr</v>
      </c>
      <c r="G9" s="13">
        <f>1.2*'[1]ΣΥΣΤΑΣΗ ΤΡΟΦΙΜΩΝ'!F98</f>
        <v>119.88</v>
      </c>
      <c r="H9" s="13">
        <f>1.2*'[1]ΣΥΣΤΑΣΗ ΤΡΟΦΙΜΩΝ'!G98</f>
        <v>0</v>
      </c>
      <c r="I9" s="13">
        <f>1.2*'[1]ΣΥΣΤΑΣΗ ΤΡΟΦΙΜΩΝ'!H98</f>
        <v>0</v>
      </c>
      <c r="J9" s="13">
        <f>1.2*'[1]ΣΥΣΤΑΣΗ ΤΡΟΦΙΜΩΝ'!I98</f>
        <v>0</v>
      </c>
      <c r="K9" s="13">
        <f>1.2*'[1]ΣΥΣΤΑΣΗ ΤΡΟΦΙΜΩΝ'!J98</f>
        <v>0</v>
      </c>
      <c r="L9" s="13" t="str">
        <f>'[1]ΣΥΣΤΑΣΗ ΤΡΟΦΙΜΩΝ'!K98</f>
        <v>tr</v>
      </c>
      <c r="M9" s="13" t="str">
        <f>'[1]ΣΥΣΤΑΣΗ ΤΡΟΦΙΜΩΝ'!L98</f>
        <v>tr</v>
      </c>
      <c r="N9" s="13" t="str">
        <f>'[1]ΣΥΣΤΑΣΗ ΤΡΟΦΙΜΩΝ'!M98</f>
        <v>tr</v>
      </c>
      <c r="O9" s="13" t="str">
        <f>'[1]ΣΥΣΤΑΣΗ ΤΡΟΦΙΜΩΝ'!N98</f>
        <v>tr</v>
      </c>
      <c r="P9" s="13" t="str">
        <f>'[1]ΣΥΣΤΑΣΗ ΤΡΟΦΙΜΩΝ'!O98</f>
        <v>tr</v>
      </c>
      <c r="Q9" s="13" t="str">
        <f>'[1]ΣΥΣΤΑΣΗ ΤΡΟΦΙΜΩΝ'!P98</f>
        <v>tr</v>
      </c>
      <c r="R9" s="13" t="str">
        <f>'[1]ΣΥΣΤΑΣΗ ΤΡΟΦΙΜΩΝ'!Q98</f>
        <v>tr</v>
      </c>
      <c r="S9" s="13" t="str">
        <f>'[1]ΣΥΣΤΑΣΗ ΤΡΟΦΙΜΩΝ'!R98</f>
        <v>tr</v>
      </c>
      <c r="T9" s="13" t="str">
        <f>'[1]ΣΥΣΤΑΣΗ ΤΡΟΦΙΜΩΝ'!S98</f>
        <v>tr</v>
      </c>
      <c r="U9" s="13" t="str">
        <f>'[1]ΣΥΣΤΑΣΗ ΤΡΟΦΙΜΩΝ'!T98</f>
        <v>tr</v>
      </c>
      <c r="V9" s="14" t="str">
        <f>'[1]ΣΥΣΤΑΣΗ ΤΡΟΦΙΜΩΝ'!U98</f>
        <v>tr</v>
      </c>
    </row>
    <row r="10" spans="1:22" ht="28.5">
      <c r="A10" s="12" t="s">
        <v>29</v>
      </c>
      <c r="B10" s="13">
        <v>100</v>
      </c>
      <c r="C10" s="13">
        <f>2*'[1]ΣΥΣΤΑΣΗ ΤΡΟΦΙΜΩΝ'!B8</f>
        <v>1322</v>
      </c>
      <c r="D10" s="13">
        <f>2*'[1]ΣΥΣΤΑΣΗ ΤΡΟΦΙΜΩΝ'!C8</f>
        <v>7.4</v>
      </c>
      <c r="E10" s="13">
        <f>2*'[1]ΣΥΣΤΑΣΗ ΤΡΟΦΙΜΩΝ'!D8</f>
        <v>40</v>
      </c>
      <c r="F10" s="13">
        <f>2*'[1]ΣΥΣΤΑΣΗ ΤΡΟΦΙΜΩΝ'!E8</f>
        <v>32.2</v>
      </c>
      <c r="G10" s="13">
        <f>2*'[1]ΣΥΣΤΑΣΗ ΤΡΟΦΙΜΩΝ'!F8</f>
        <v>114.8</v>
      </c>
      <c r="H10" s="13">
        <f>2*'[1]ΣΥΣΤΑΣΗ ΤΡΟΦΙΜΩΝ'!G8</f>
        <v>5.4</v>
      </c>
      <c r="I10" s="13">
        <f>2*'[1]ΣΥΣΤΑΣΗ ΤΡΟΦΙΜΩΝ'!H8</f>
        <v>0</v>
      </c>
      <c r="J10" s="13">
        <f>2*'[1]ΣΥΣΤΑΣΗ ΤΡΟΦΙΜΩΝ'!I8</f>
        <v>0</v>
      </c>
      <c r="K10" s="13">
        <f>2*'[1]ΣΥΣΤΑΣΗ ΤΡΟΦΙΜΩΝ'!J8</f>
        <v>0</v>
      </c>
      <c r="L10" s="13">
        <f>2*'[1]ΣΥΣΤΑΣΗ ΤΡΟΦΙΜΩΝ'!K8</f>
        <v>456</v>
      </c>
      <c r="M10" s="13">
        <f>2*'[1]ΣΥΣΤΑΣΗ ΤΡΟΦΙΜΩΝ'!L8</f>
        <v>896</v>
      </c>
      <c r="N10" s="13">
        <f>2*'[1]ΣΥΣΤΑΣΗ ΤΡΟΦΙΜΩΝ'!M8</f>
        <v>0</v>
      </c>
      <c r="O10" s="13">
        <f>2*'[1]ΣΥΣΤΑΣΗ ΤΡΟΦΙΜΩΝ'!N8</f>
        <v>0</v>
      </c>
      <c r="P10" s="13">
        <f>2*'[1]ΣΥΣΤΑΣΗ ΤΡΟΦΙΜΩΝ'!O8</f>
        <v>0</v>
      </c>
      <c r="Q10" s="13">
        <f>2*'[1]ΣΥΣΤΑΣΗ ΤΡΟΦΙΜΩΝ'!P8</f>
        <v>8.8</v>
      </c>
      <c r="R10" s="13">
        <f>2*'[1]ΣΥΣΤΑΣΗ ΤΡΟΦΙΜΩΝ'!Q8</f>
        <v>1586</v>
      </c>
      <c r="S10" s="13">
        <f>2*'[1]ΣΥΣΤΑΣΗ ΤΡΟΦΙΜΩΝ'!R8</f>
        <v>8.8</v>
      </c>
      <c r="T10" s="13">
        <f>2*'[1]ΣΥΣΤΑΣΗ ΤΡΟΦΙΜΩΝ'!S8</f>
        <v>0</v>
      </c>
      <c r="U10" s="13">
        <f>2*'[1]ΣΥΣΤΑΣΗ ΤΡΟΦΙΜΩΝ'!T8</f>
        <v>0</v>
      </c>
      <c r="V10" s="14">
        <f>2*'[1]ΣΥΣΤΑΣΗ ΤΡΟΦΙΜΩΝ'!U8</f>
        <v>0</v>
      </c>
    </row>
    <row r="11" spans="1:22" ht="14.25">
      <c r="A11" s="12" t="s">
        <v>30</v>
      </c>
      <c r="B11" s="13">
        <v>30</v>
      </c>
      <c r="C11" s="13">
        <f>0.3*'[1]ΣΥΣΤΑΣΗ ΤΡΟΦΙΜΩΝ'!B27</f>
        <v>126</v>
      </c>
      <c r="D11" s="13" t="str">
        <f>'[1]ΣΥΣΤΑΣΗ ΤΡΟΦΙΜΩΝ'!C27</f>
        <v>tr</v>
      </c>
      <c r="E11" s="13">
        <f>0.3*'[1]ΣΥΣΤΑΣΗ ΤΡΟΦΙΜΩΝ'!D27</f>
        <v>31.5</v>
      </c>
      <c r="F11" s="13" t="str">
        <f>'[1]ΣΥΣΤΑΣΗ ΤΡΟΦΙΜΩΝ'!E27</f>
        <v>tr</v>
      </c>
      <c r="G11" s="13">
        <f>0.3*'[1]ΣΥΣΤΑΣΗ ΤΡΟΦΙΜΩΝ'!F27</f>
        <v>0</v>
      </c>
      <c r="H11" s="13">
        <f>0.3*'[1]ΣΥΣΤΑΣΗ ΤΡΟΦΙΜΩΝ'!G27</f>
        <v>0</v>
      </c>
      <c r="I11" s="13">
        <f>0.3*'[1]ΣΥΣΤΑΣΗ ΤΡΟΦΙΜΩΝ'!H27</f>
        <v>0</v>
      </c>
      <c r="J11" s="13">
        <f>0.3*'[1]ΣΥΣΤΑΣΗ ΤΡΟΦΙΜΩΝ'!I27</f>
        <v>0</v>
      </c>
      <c r="K11" s="13">
        <f>0.3*'[1]ΣΥΣΤΑΣΗ ΤΡΟΦΙΜΩΝ'!J27</f>
        <v>31.5</v>
      </c>
      <c r="L11" s="13">
        <f>0.3*'[1]ΣΥΣΤΑΣΗ ΤΡΟΦΙΜΩΝ'!K27</f>
        <v>0.6</v>
      </c>
      <c r="M11" s="13" t="str">
        <f>'[1]ΣΥΣΤΑΣΗ ΤΡΟΦΙΜΩΝ'!L27</f>
        <v>tr</v>
      </c>
      <c r="N11" s="13" t="str">
        <f>'[1]ΣΥΣΤΑΣΗ ΤΡΟΦΙΜΩΝ'!M27</f>
        <v>tr</v>
      </c>
      <c r="O11" s="13">
        <f>'[1]ΣΥΣΤΑΣΗ ΤΡΟΦΙΜΩΝ'!N27</f>
        <v>0</v>
      </c>
      <c r="P11" s="13">
        <f>'[1]ΣΥΣΤΑΣΗ ΤΡΟΦΙΜΩΝ'!O27</f>
        <v>0</v>
      </c>
      <c r="Q11" s="13" t="str">
        <f>'[1]ΣΥΣΤΑΣΗ ΤΡΟΦΙΜΩΝ'!P27</f>
        <v>tr</v>
      </c>
      <c r="R11" s="13">
        <f>0.3*'[1]ΣΥΣΤΑΣΗ ΤΡΟΦΙΜΩΝ'!Q27</f>
        <v>0.6</v>
      </c>
      <c r="S11" s="13" t="str">
        <f>'[1]ΣΥΣΤΑΣΗ ΤΡΟΦΙΜΩΝ'!R27</f>
        <v>tr</v>
      </c>
      <c r="T11" s="13">
        <f>0.3*'[1]ΣΥΣΤΑΣΗ ΤΡΟΦΙΜΩΝ'!S27</f>
        <v>0.06</v>
      </c>
      <c r="U11" s="13">
        <f>0.3*'[1]ΣΥΣΤΑΣΗ ΤΡΟΦΙΜΩΝ'!T27</f>
        <v>0.006</v>
      </c>
      <c r="V11" s="14" t="str">
        <f>'[1]ΣΥΣΤΑΣΗ ΤΡΟΦΙΜΩΝ'!U27</f>
        <v>tr</v>
      </c>
    </row>
    <row r="12" spans="1:22" ht="14.25">
      <c r="A12" s="12" t="s">
        <v>31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1:22" ht="14.25">
      <c r="A13" s="12" t="s">
        <v>32</v>
      </c>
      <c r="B13" s="13">
        <v>15</v>
      </c>
      <c r="C13" s="13"/>
      <c r="D13" s="13">
        <v>15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ht="14.25">
      <c r="A14" s="12" t="s">
        <v>33</v>
      </c>
      <c r="B14" s="13">
        <f>SUM(B5:B13)-0.23*679</f>
        <v>522.8299999999999</v>
      </c>
      <c r="C14" s="13">
        <f>SUM(C5:C13)</f>
        <v>3749.9399999999996</v>
      </c>
      <c r="D14" s="13">
        <f>SUM(D5:D13)-0.23*679</f>
        <v>26.22999999999999</v>
      </c>
      <c r="E14" s="13">
        <f aca="true" t="shared" si="0" ref="E14:V14">SUM(E5:E13)</f>
        <v>259.75</v>
      </c>
      <c r="F14" s="13">
        <f t="shared" si="0"/>
        <v>60.95</v>
      </c>
      <c r="G14" s="13">
        <f t="shared" si="0"/>
        <v>274.144</v>
      </c>
      <c r="H14" s="13">
        <f t="shared" si="0"/>
        <v>14.65</v>
      </c>
      <c r="I14" s="13">
        <f t="shared" si="0"/>
        <v>0</v>
      </c>
      <c r="J14" s="13">
        <f t="shared" si="0"/>
        <v>184.75</v>
      </c>
      <c r="K14" s="13">
        <f t="shared" si="0"/>
        <v>35</v>
      </c>
      <c r="L14" s="13">
        <f t="shared" si="0"/>
        <v>494.1</v>
      </c>
      <c r="M14" s="13">
        <f t="shared" si="0"/>
        <v>1196</v>
      </c>
      <c r="N14" s="13">
        <f t="shared" si="0"/>
        <v>77.5</v>
      </c>
      <c r="O14" s="13">
        <f t="shared" si="0"/>
        <v>1800</v>
      </c>
      <c r="P14" s="13">
        <f t="shared" si="0"/>
        <v>0</v>
      </c>
      <c r="Q14" s="13">
        <f t="shared" si="0"/>
        <v>1216.3</v>
      </c>
      <c r="R14" s="13">
        <f t="shared" si="0"/>
        <v>1911.6</v>
      </c>
      <c r="S14" s="13">
        <f t="shared" si="0"/>
        <v>12.55</v>
      </c>
      <c r="T14" s="13">
        <f t="shared" si="0"/>
        <v>2.31</v>
      </c>
      <c r="U14" s="13">
        <f t="shared" si="0"/>
        <v>0.45599999999999996</v>
      </c>
      <c r="V14" s="14">
        <f t="shared" si="0"/>
        <v>105</v>
      </c>
    </row>
    <row r="15" spans="1:22" ht="28.5">
      <c r="A15" s="15" t="s">
        <v>34</v>
      </c>
      <c r="B15" s="13">
        <v>100</v>
      </c>
      <c r="C15" s="13">
        <f aca="true" t="shared" si="1" ref="C15:V15">100*C14/$B$14</f>
        <v>717.2388730562516</v>
      </c>
      <c r="D15" s="13">
        <f t="shared" si="1"/>
        <v>5.016927108237859</v>
      </c>
      <c r="E15" s="13">
        <f t="shared" si="1"/>
        <v>49.68154084501655</v>
      </c>
      <c r="F15" s="13">
        <f t="shared" si="1"/>
        <v>11.657709006751718</v>
      </c>
      <c r="G15" s="13">
        <f t="shared" si="1"/>
        <v>52.43463458485551</v>
      </c>
      <c r="H15" s="13">
        <f t="shared" si="1"/>
        <v>2.8020580303349085</v>
      </c>
      <c r="I15" s="13">
        <f t="shared" si="1"/>
        <v>0</v>
      </c>
      <c r="J15" s="13">
        <f t="shared" si="1"/>
        <v>35.33653386377982</v>
      </c>
      <c r="K15" s="13">
        <f t="shared" si="1"/>
        <v>6.694336591243808</v>
      </c>
      <c r="L15" s="13">
        <f t="shared" si="1"/>
        <v>94.50490599238759</v>
      </c>
      <c r="M15" s="13">
        <f t="shared" si="1"/>
        <v>228.75504466078843</v>
      </c>
      <c r="N15" s="13">
        <f t="shared" si="1"/>
        <v>14.823173880611291</v>
      </c>
      <c r="O15" s="13">
        <f t="shared" si="1"/>
        <v>344.2801675496816</v>
      </c>
      <c r="P15" s="13">
        <f t="shared" si="1"/>
        <v>0</v>
      </c>
      <c r="Q15" s="13">
        <f t="shared" si="1"/>
        <v>232.63775988370983</v>
      </c>
      <c r="R15" s="13">
        <f t="shared" si="1"/>
        <v>365.62553793776186</v>
      </c>
      <c r="S15" s="13">
        <f t="shared" si="1"/>
        <v>2.40039783486028</v>
      </c>
      <c r="T15" s="13">
        <f t="shared" si="1"/>
        <v>0.44182621502209135</v>
      </c>
      <c r="U15" s="13">
        <f t="shared" si="1"/>
        <v>0.08721764244591933</v>
      </c>
      <c r="V15" s="14">
        <f t="shared" si="1"/>
        <v>20.083009773731426</v>
      </c>
    </row>
    <row r="16" spans="1:22" ht="14.25">
      <c r="A16" s="12" t="s">
        <v>35</v>
      </c>
      <c r="B16" s="13">
        <v>400</v>
      </c>
      <c r="C16" s="13">
        <f>4*'[1]ΣΥΣΤΑΣΗ ΤΡΟΦΙΜΩΝ'!B27</f>
        <v>1680</v>
      </c>
      <c r="D16" s="13" t="str">
        <f>'[1]ΣΥΣΤΑΣΗ ΤΡΟΦΙΜΩΝ'!C27</f>
        <v>tr</v>
      </c>
      <c r="E16" s="13">
        <f>4*'[1]ΣΥΣΤΑΣΗ ΤΡΟΦΙΜΩΝ'!D27</f>
        <v>420</v>
      </c>
      <c r="F16" s="13" t="str">
        <f>'[1]ΣΥΣΤΑΣΗ ΤΡΟΦΙΜΩΝ'!E27</f>
        <v>tr</v>
      </c>
      <c r="G16" s="13">
        <f>4*'[1]ΣΥΣΤΑΣΗ ΤΡΟΦΙΜΩΝ'!F27</f>
        <v>0</v>
      </c>
      <c r="H16" s="13">
        <f>4*'[1]ΣΥΣΤΑΣΗ ΤΡΟΦΙΜΩΝ'!G27</f>
        <v>0</v>
      </c>
      <c r="I16" s="13">
        <f>4*'[1]ΣΥΣΤΑΣΗ ΤΡΟΦΙΜΩΝ'!H27</f>
        <v>0</v>
      </c>
      <c r="J16" s="13">
        <f>4*'[1]ΣΥΣΤΑΣΗ ΤΡΟΦΙΜΩΝ'!I27</f>
        <v>0</v>
      </c>
      <c r="K16" s="13">
        <f>4*'[1]ΣΥΣΤΑΣΗ ΤΡΟΦΙΜΩΝ'!J27</f>
        <v>420</v>
      </c>
      <c r="L16" s="13">
        <f>4*'[1]ΣΥΣΤΑΣΗ ΤΡΟΦΙΜΩΝ'!K27</f>
        <v>8</v>
      </c>
      <c r="M16" s="13" t="str">
        <f>'[1]ΣΥΣΤΑΣΗ ΤΡΟΦΙΜΩΝ'!L27</f>
        <v>tr</v>
      </c>
      <c r="N16" s="13" t="str">
        <f>'[1]ΣΥΣΤΑΣΗ ΤΡΟΦΙΜΩΝ'!M27</f>
        <v>tr</v>
      </c>
      <c r="O16" s="13">
        <f>4*'[1]ΣΥΣΤΑΣΗ ΤΡΟΦΙΜΩΝ'!N27</f>
        <v>0</v>
      </c>
      <c r="P16" s="13">
        <f>4*'[1]ΣΥΣΤΑΣΗ ΤΡΟΦΙΜΩΝ'!O27</f>
        <v>0</v>
      </c>
      <c r="Q16" s="13" t="str">
        <f>'[1]ΣΥΣΤΑΣΗ ΤΡΟΦΙΜΩΝ'!P27</f>
        <v>tr</v>
      </c>
      <c r="R16" s="13">
        <f>4*'[1]ΣΥΣΤΑΣΗ ΤΡΟΦΙΜΩΝ'!Q27</f>
        <v>8</v>
      </c>
      <c r="S16" s="13" t="str">
        <f>'[1]ΣΥΣΤΑΣΗ ΤΡΟΦΙΜΩΝ'!R27</f>
        <v>tr</v>
      </c>
      <c r="T16" s="13">
        <f>4*'[1]ΣΥΣΤΑΣΗ ΤΡΟΦΙΜΩΝ'!S27</f>
        <v>0.8</v>
      </c>
      <c r="U16" s="13">
        <f>4*'[1]ΣΥΣΤΑΣΗ ΤΡΟΦΙΜΩΝ'!T27</f>
        <v>0.08</v>
      </c>
      <c r="V16" s="14" t="str">
        <f>'[1]ΣΥΣΤΑΣΗ ΤΡΟΦΙΜΩΝ'!U27</f>
        <v>tr</v>
      </c>
    </row>
    <row r="17" spans="1:22" ht="14.25">
      <c r="A17" s="12" t="s">
        <v>36</v>
      </c>
      <c r="B17" s="13">
        <v>480</v>
      </c>
      <c r="C17" s="13"/>
      <c r="D17" s="13">
        <v>480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ht="14.25">
      <c r="A18" s="12" t="s">
        <v>37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</row>
    <row r="19" spans="1:22" ht="14.25">
      <c r="A19" s="12" t="s">
        <v>38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</row>
    <row r="20" spans="1:22" ht="14.25">
      <c r="A20" s="12" t="s">
        <v>39</v>
      </c>
      <c r="B20" s="13">
        <v>15</v>
      </c>
      <c r="C20" s="13">
        <f>0.15*'[1]ΣΥΣΤΑΣΗ ΤΡΟΦΙΜΩΝ'!B102</f>
        <v>1.14</v>
      </c>
      <c r="D20" s="13">
        <f>0.15*'[1]ΣΥΣΤΑΣΗ ΤΡΟΦΙΜΩΝ'!C102</f>
        <v>13.71</v>
      </c>
      <c r="E20" s="13">
        <f>0.15*'[1]ΣΥΣΤΑΣΗ ΤΡΟΦΙΜΩΝ'!D102</f>
        <v>0.24</v>
      </c>
      <c r="F20" s="13">
        <f>0.15*'[1]ΣΥΣΤΑΣΗ ΤΡΟΦΙΜΩΝ'!E102</f>
        <v>0.045</v>
      </c>
      <c r="G20" s="13" t="str">
        <f>'[1]ΣΥΣΤΑΣΗ ΤΡΟΦΙΜΩΝ'!F102</f>
        <v>tr</v>
      </c>
      <c r="H20" s="13">
        <f>0.15*'[1]ΣΥΣΤΑΣΗ ΤΡΟΦΙΜΩΝ'!G102</f>
        <v>0.015</v>
      </c>
      <c r="I20" s="13">
        <f>0.15*'[1]ΣΥΣΤΑΣΗ ΤΡΟΦΙΜΩΝ'!H102</f>
        <v>0</v>
      </c>
      <c r="J20" s="13">
        <f>0.15*'[1]ΣΥΣΤΑΣΗ ΤΡΟΦΙΜΩΝ'!I102</f>
        <v>0</v>
      </c>
      <c r="K20" s="13">
        <f>0.15*'[1]ΣΥΣΤΑΣΗ ΤΡΟΦΙΜΩΝ'!J102</f>
        <v>0.24</v>
      </c>
      <c r="L20" s="13">
        <f>0.15*'[1]ΣΥΣΤΑΣΗ ΤΡΟΦΙΜΩΝ'!K102</f>
        <v>1.05</v>
      </c>
      <c r="M20" s="13">
        <f>0.15*'[1]ΣΥΣΤΑΣΗ ΤΡΟΦΙΜΩΝ'!L102</f>
        <v>1.2</v>
      </c>
      <c r="N20" s="13">
        <f>0.15*'[1]ΣΥΣΤΑΣΗ ΤΡΟΦΙΜΩΝ'!M102</f>
        <v>1.05</v>
      </c>
      <c r="O20" s="13">
        <f>0.15*'[1]ΣΥΣΤΑΣΗ ΤΡΟΦΙΜΩΝ'!N102</f>
        <v>0.44999999999999996</v>
      </c>
      <c r="P20" s="13" t="str">
        <f>'[1]ΣΥΣΤΑΣΗ ΤΡΟΦΙΜΩΝ'!O102</f>
        <v>tr</v>
      </c>
      <c r="Q20" s="13">
        <f>0.15*'[1]ΣΥΣΤΑΣΗ ΤΡΟΦΙΜΩΝ'!P102</f>
        <v>0.15</v>
      </c>
      <c r="R20" s="13">
        <f>0.15*'[1]ΣΥΣΤΑΣΗ ΤΡΟΦΙΜΩΝ'!Q102</f>
        <v>19.5</v>
      </c>
      <c r="S20" s="13">
        <f>0.15*'[1]ΣΥΣΤΑΣΗ ΤΡΟΦΙΜΩΝ'!R102</f>
        <v>0.015</v>
      </c>
      <c r="T20" s="13" t="str">
        <f>'[1]ΣΥΣΤΑΣΗ ΤΡΟΦΙΜΩΝ'!S102</f>
        <v>tr</v>
      </c>
      <c r="U20" s="13">
        <f>0.15*'[1]ΣΥΣΤΑΣΗ ΤΡΟΦΙΜΩΝ'!T102</f>
        <v>0.0045</v>
      </c>
      <c r="V20" s="14">
        <f>0.15*'[1]ΣΥΣΤΑΣΗ ΤΡΟΦΙΜΩΝ'!U102</f>
        <v>0.15</v>
      </c>
    </row>
    <row r="21" spans="1:22" ht="14.25">
      <c r="A21" s="12" t="s">
        <v>33</v>
      </c>
      <c r="B21" s="13">
        <f aca="true" t="shared" si="2" ref="B21:V21">SUM(B16:B20)</f>
        <v>895</v>
      </c>
      <c r="C21" s="13">
        <f t="shared" si="2"/>
        <v>1681.14</v>
      </c>
      <c r="D21" s="13">
        <f t="shared" si="2"/>
        <v>493.71</v>
      </c>
      <c r="E21" s="13">
        <f t="shared" si="2"/>
        <v>420.24</v>
      </c>
      <c r="F21" s="13">
        <f t="shared" si="2"/>
        <v>0.045</v>
      </c>
      <c r="G21" s="13">
        <f t="shared" si="2"/>
        <v>0</v>
      </c>
      <c r="H21" s="13">
        <f t="shared" si="2"/>
        <v>0.015</v>
      </c>
      <c r="I21" s="13">
        <f t="shared" si="2"/>
        <v>0</v>
      </c>
      <c r="J21" s="13">
        <f t="shared" si="2"/>
        <v>0</v>
      </c>
      <c r="K21" s="13">
        <f t="shared" si="2"/>
        <v>420.24</v>
      </c>
      <c r="L21" s="13">
        <f t="shared" si="2"/>
        <v>9.05</v>
      </c>
      <c r="M21" s="13">
        <f t="shared" si="2"/>
        <v>1.2</v>
      </c>
      <c r="N21" s="13">
        <f t="shared" si="2"/>
        <v>1.05</v>
      </c>
      <c r="O21" s="13">
        <f t="shared" si="2"/>
        <v>0.44999999999999996</v>
      </c>
      <c r="P21" s="13">
        <f t="shared" si="2"/>
        <v>0</v>
      </c>
      <c r="Q21" s="13">
        <f t="shared" si="2"/>
        <v>0.15</v>
      </c>
      <c r="R21" s="13">
        <f t="shared" si="2"/>
        <v>27.5</v>
      </c>
      <c r="S21" s="13">
        <f t="shared" si="2"/>
        <v>0.015</v>
      </c>
      <c r="T21" s="13">
        <f t="shared" si="2"/>
        <v>0.8</v>
      </c>
      <c r="U21" s="13">
        <f t="shared" si="2"/>
        <v>0.0845</v>
      </c>
      <c r="V21" s="14">
        <f t="shared" si="2"/>
        <v>0.15</v>
      </c>
    </row>
    <row r="22" spans="1:22" ht="28.5">
      <c r="A22" s="15" t="s">
        <v>34</v>
      </c>
      <c r="B22" s="13">
        <v>100</v>
      </c>
      <c r="C22" s="13">
        <f aca="true" t="shared" si="3" ref="C22:V22">100*C21/$B$21</f>
        <v>187.8368715083799</v>
      </c>
      <c r="D22" s="13">
        <f t="shared" si="3"/>
        <v>55.163128491620114</v>
      </c>
      <c r="E22" s="13">
        <f t="shared" si="3"/>
        <v>46.95418994413408</v>
      </c>
      <c r="F22" s="13">
        <f t="shared" si="3"/>
        <v>0.005027932960893855</v>
      </c>
      <c r="G22" s="13">
        <f t="shared" si="3"/>
        <v>0</v>
      </c>
      <c r="H22" s="13">
        <f t="shared" si="3"/>
        <v>0.0016759776536312849</v>
      </c>
      <c r="I22" s="13">
        <f t="shared" si="3"/>
        <v>0</v>
      </c>
      <c r="J22" s="13">
        <f t="shared" si="3"/>
        <v>0</v>
      </c>
      <c r="K22" s="13">
        <f t="shared" si="3"/>
        <v>46.95418994413408</v>
      </c>
      <c r="L22" s="13">
        <f t="shared" si="3"/>
        <v>1.011173184357542</v>
      </c>
      <c r="M22" s="13">
        <f t="shared" si="3"/>
        <v>0.1340782122905028</v>
      </c>
      <c r="N22" s="13">
        <f t="shared" si="3"/>
        <v>0.11731843575418995</v>
      </c>
      <c r="O22" s="13">
        <f t="shared" si="3"/>
        <v>0.050279329608938536</v>
      </c>
      <c r="P22" s="13">
        <f t="shared" si="3"/>
        <v>0</v>
      </c>
      <c r="Q22" s="13">
        <f t="shared" si="3"/>
        <v>0.01675977653631285</v>
      </c>
      <c r="R22" s="13">
        <f t="shared" si="3"/>
        <v>3.0726256983240225</v>
      </c>
      <c r="S22" s="13">
        <f t="shared" si="3"/>
        <v>0.0016759776536312849</v>
      </c>
      <c r="T22" s="13">
        <f t="shared" si="3"/>
        <v>0.0893854748603352</v>
      </c>
      <c r="U22" s="13">
        <f t="shared" si="3"/>
        <v>0.009441340782122906</v>
      </c>
      <c r="V22" s="14">
        <f t="shared" si="3"/>
        <v>0.01675977653631285</v>
      </c>
    </row>
    <row r="23" spans="1:22" ht="14.25">
      <c r="A23" s="12" t="s">
        <v>40</v>
      </c>
      <c r="B23" s="13">
        <f aca="true" t="shared" si="4" ref="B23:V23">B21+B14</f>
        <v>1417.83</v>
      </c>
      <c r="C23" s="13">
        <f t="shared" si="4"/>
        <v>5431.08</v>
      </c>
      <c r="D23" s="13">
        <f t="shared" si="4"/>
        <v>519.9399999999999</v>
      </c>
      <c r="E23" s="13">
        <f t="shared" si="4"/>
        <v>679.99</v>
      </c>
      <c r="F23" s="13">
        <f t="shared" si="4"/>
        <v>60.995000000000005</v>
      </c>
      <c r="G23" s="13">
        <f t="shared" si="4"/>
        <v>274.144</v>
      </c>
      <c r="H23" s="13">
        <f t="shared" si="4"/>
        <v>14.665000000000001</v>
      </c>
      <c r="I23" s="13">
        <f t="shared" si="4"/>
        <v>0</v>
      </c>
      <c r="J23" s="13">
        <f t="shared" si="4"/>
        <v>184.75</v>
      </c>
      <c r="K23" s="13">
        <f t="shared" si="4"/>
        <v>455.24</v>
      </c>
      <c r="L23" s="13">
        <f t="shared" si="4"/>
        <v>503.15000000000003</v>
      </c>
      <c r="M23" s="13">
        <f t="shared" si="4"/>
        <v>1197.2</v>
      </c>
      <c r="N23" s="13">
        <f t="shared" si="4"/>
        <v>78.55</v>
      </c>
      <c r="O23" s="13">
        <f t="shared" si="4"/>
        <v>1800.45</v>
      </c>
      <c r="P23" s="13">
        <f t="shared" si="4"/>
        <v>0</v>
      </c>
      <c r="Q23" s="13">
        <f t="shared" si="4"/>
        <v>1216.45</v>
      </c>
      <c r="R23" s="13">
        <f t="shared" si="4"/>
        <v>1939.1</v>
      </c>
      <c r="S23" s="13">
        <f t="shared" si="4"/>
        <v>12.565000000000001</v>
      </c>
      <c r="T23" s="13">
        <f t="shared" si="4"/>
        <v>3.1100000000000003</v>
      </c>
      <c r="U23" s="13">
        <f t="shared" si="4"/>
        <v>0.5405</v>
      </c>
      <c r="V23" s="14">
        <f t="shared" si="4"/>
        <v>105.15</v>
      </c>
    </row>
    <row r="24" spans="1:22" ht="14.25">
      <c r="A24" s="16" t="s">
        <v>41</v>
      </c>
      <c r="B24" s="17">
        <v>100</v>
      </c>
      <c r="C24" s="17">
        <f aca="true" t="shared" si="5" ref="C24:V24">100*C23/$B$23</f>
        <v>383.0557965341402</v>
      </c>
      <c r="D24" s="17">
        <f t="shared" si="5"/>
        <v>36.671533258571195</v>
      </c>
      <c r="E24" s="17">
        <f t="shared" si="5"/>
        <v>47.959910567557465</v>
      </c>
      <c r="F24" s="17">
        <f t="shared" si="5"/>
        <v>4.301996713287207</v>
      </c>
      <c r="G24" s="17">
        <f t="shared" si="5"/>
        <v>19.335463348920534</v>
      </c>
      <c r="H24" s="17">
        <f t="shared" si="5"/>
        <v>1.034327105506302</v>
      </c>
      <c r="I24" s="17">
        <f t="shared" si="5"/>
        <v>0</v>
      </c>
      <c r="J24" s="17">
        <f t="shared" si="5"/>
        <v>13.030476150173152</v>
      </c>
      <c r="K24" s="17">
        <f t="shared" si="5"/>
        <v>32.10822171910596</v>
      </c>
      <c r="L24" s="17">
        <f t="shared" si="5"/>
        <v>35.48732922846886</v>
      </c>
      <c r="M24" s="17">
        <f t="shared" si="5"/>
        <v>84.43889605947116</v>
      </c>
      <c r="N24" s="17">
        <f t="shared" si="5"/>
        <v>5.54015643624412</v>
      </c>
      <c r="O24" s="17">
        <f t="shared" si="5"/>
        <v>126.98631006538162</v>
      </c>
      <c r="P24" s="17">
        <f t="shared" si="5"/>
        <v>0</v>
      </c>
      <c r="Q24" s="17">
        <f t="shared" si="5"/>
        <v>85.79660467051762</v>
      </c>
      <c r="R24" s="17">
        <f t="shared" si="5"/>
        <v>136.76533858078895</v>
      </c>
      <c r="S24" s="17">
        <f t="shared" si="5"/>
        <v>0.8862134388466885</v>
      </c>
      <c r="T24" s="17">
        <f t="shared" si="5"/>
        <v>0.21934928729114214</v>
      </c>
      <c r="U24" s="17">
        <f t="shared" si="5"/>
        <v>0.03812163658548627</v>
      </c>
      <c r="V24" s="18">
        <f t="shared" si="5"/>
        <v>7.416262880599226</v>
      </c>
    </row>
    <row r="28" spans="1:47" ht="45">
      <c r="A28" s="19"/>
      <c r="B28" s="20" t="s">
        <v>42</v>
      </c>
      <c r="C28" s="5" t="s">
        <v>43</v>
      </c>
      <c r="D28" s="5" t="s">
        <v>44</v>
      </c>
      <c r="E28" s="5" t="s">
        <v>45</v>
      </c>
      <c r="F28" s="5" t="s">
        <v>46</v>
      </c>
      <c r="G28" s="5" t="s">
        <v>47</v>
      </c>
      <c r="H28" s="5" t="s">
        <v>48</v>
      </c>
      <c r="I28" s="5" t="s">
        <v>49</v>
      </c>
      <c r="J28" s="5" t="s">
        <v>50</v>
      </c>
      <c r="K28" s="5" t="s">
        <v>51</v>
      </c>
      <c r="L28" s="5" t="s">
        <v>52</v>
      </c>
      <c r="M28" s="5" t="s">
        <v>53</v>
      </c>
      <c r="N28" s="5" t="s">
        <v>54</v>
      </c>
      <c r="O28" s="5" t="s">
        <v>55</v>
      </c>
      <c r="P28" s="5" t="s">
        <v>56</v>
      </c>
      <c r="Q28" s="5" t="s">
        <v>57</v>
      </c>
      <c r="R28" s="5" t="s">
        <v>58</v>
      </c>
      <c r="S28" s="5" t="s">
        <v>59</v>
      </c>
      <c r="T28" s="5" t="s">
        <v>60</v>
      </c>
      <c r="U28" s="6" t="s">
        <v>61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21" ht="14.25">
      <c r="A29" s="9" t="s">
        <v>23</v>
      </c>
      <c r="B29" s="10">
        <f>2.5*'[1]ΣΥΣΤΑΣΗ ΤΡΟΦΙΜΩΝ'!V6</f>
        <v>0</v>
      </c>
      <c r="C29" s="10">
        <f>2.5*'[1]ΣΥΣΤΑΣΗ ΤΡΟΦΙΜΩΝ'!W6*0.75</f>
        <v>0.1875</v>
      </c>
      <c r="D29" s="10">
        <f>2.5*'[1]ΣΥΣΤΑΣΗ ΤΡΟΦΙΜΩΝ'!X6*0.9</f>
        <v>0.0675</v>
      </c>
      <c r="E29" s="10">
        <f>2.5*'[1]ΣΥΣΤΑΣΗ ΤΡΟΦΙΜΩΝ'!Y6</f>
        <v>0</v>
      </c>
      <c r="F29" s="10">
        <f>2.5*'[1]ΣΥΣΤΑΣΗ ΤΡΟΦΙΜΩΝ'!Z6*0.9</f>
        <v>1.575</v>
      </c>
      <c r="G29" s="10">
        <f>2.5*'[1]ΣΥΣΤΑΣΗ ΤΡΟΦΙΜΩΝ'!AA6*0.9</f>
        <v>0.3375</v>
      </c>
      <c r="H29" s="10">
        <f>2.5*'[1]ΣΥΣΤΑΣΗ ΤΡΟΦΙΜΩΝ'!AB6</f>
        <v>0</v>
      </c>
      <c r="I29" s="10">
        <f>2.5*'[1]ΣΥΣΤΑΣΗ ΤΡΟΦΙΜΩΝ'!AC6*0.65</f>
        <v>50.375</v>
      </c>
      <c r="J29" s="10">
        <f>2.5*'[1]ΣΥΣΤΑΣΗ ΤΡΟΦΙΜΩΝ'!AD6</f>
        <v>0</v>
      </c>
      <c r="K29" s="10">
        <f>2.5*'[1]ΣΥΣΤΑΣΗ ΤΡΟΦΙΜΩΝ'!AE6</f>
        <v>0</v>
      </c>
      <c r="L29" s="10">
        <f>2.5*'[1]ΣΥΣΤΑΣΗ ΤΡΟΦΙΜΩΝ'!AF6</f>
        <v>0</v>
      </c>
      <c r="M29" s="10">
        <f>2.5*'[1]ΣΥΣΤΑΣΗ ΤΡΟΦΙΜΩΝ'!AG6</f>
        <v>0.75</v>
      </c>
      <c r="N29" s="10">
        <f>'[1]ΣΥΣΤΑΣΗ ΤΡΟΦΙΜΩΝ'!AH6</f>
        <v>3.501945525291829</v>
      </c>
      <c r="O29" s="10">
        <f>'[1]ΣΥΣΤΑΣΗ ΤΡΟΦΙΜΩΝ'!AI6</f>
        <v>12.784880489160644</v>
      </c>
      <c r="P29" s="10">
        <f>'[1]ΣΥΣΤΑΣΗ ΤΡΟΦΙΜΩΝ'!AJ6</f>
        <v>83.71317398554753</v>
      </c>
      <c r="Q29" s="10">
        <f>'[1]ΣΥΣΤΑΣΗ ΤΡΟΦΙΜΩΝ'!AK6</f>
        <v>0.500277932184547</v>
      </c>
      <c r="R29" s="10">
        <f>'[1]ΣΥΣΤΑΣΗ ΤΡΟΦΙΜΩΝ'!AL6</f>
        <v>1.556420233463035</v>
      </c>
      <c r="S29" s="10">
        <f>2.5*'[1]ΣΥΣΤΑΣΗ ΤΡΟΦΙΜΩΝ'!AM6</f>
        <v>0.5</v>
      </c>
      <c r="T29" s="10">
        <f>2.5*'[1]ΣΥΣΤΑΣΗ ΤΡΟΦΙΜΩΝ'!AN6</f>
        <v>0.25</v>
      </c>
      <c r="U29" s="11">
        <f>2.5*'[1]ΣΥΣΤΑΣΗ ΤΡΟΦΙΜΩΝ'!AO6</f>
        <v>1.5</v>
      </c>
    </row>
    <row r="30" spans="1:21" ht="14.25">
      <c r="A30" s="12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</row>
    <row r="31" spans="1:21" ht="14.25">
      <c r="A31" s="12" t="s">
        <v>25</v>
      </c>
      <c r="B31" s="13" t="str">
        <f>'[1]ΣΥΣΤΑΣΗ ΤΡΟΦΙΜΩΝ'!V98</f>
        <v>n</v>
      </c>
      <c r="C31" s="13" t="str">
        <f>'[1]ΣΥΣΤΑΣΗ ΤΡΟΦΙΜΩΝ'!W98</f>
        <v>tr</v>
      </c>
      <c r="D31" s="13" t="str">
        <f>'[1]ΣΥΣΤΑΣΗ ΤΡΟΦΙΜΩΝ'!X98</f>
        <v>tr</v>
      </c>
      <c r="E31" s="13" t="str">
        <f>'[1]ΣΥΣΤΑΣΗ ΤΡΟΦΙΜΩΝ'!Y98</f>
        <v>tr</v>
      </c>
      <c r="F31" s="13" t="str">
        <f>'[1]ΣΥΣΤΑΣΗ ΤΡΟΦΙΜΩΝ'!Z98</f>
        <v>tr</v>
      </c>
      <c r="G31" s="13" t="str">
        <f>'[1]ΣΥΣΤΑΣΗ ΤΡΟΦΙΜΩΝ'!AA98</f>
        <v>tr</v>
      </c>
      <c r="H31" s="13">
        <f>0.36*'[1]ΣΥΣΤΑΣΗ ΤΡΟΦΙΜΩΝ'!AB98</f>
        <v>0</v>
      </c>
      <c r="I31" s="13" t="s">
        <v>26</v>
      </c>
      <c r="J31" s="13">
        <f>0.36*'[1]ΣΥΣΤΑΣΗ ΤΡΟΦΙΜΩΝ'!AD98</f>
        <v>0</v>
      </c>
      <c r="K31" s="13">
        <f>0.36*'[1]ΣΥΣΤΑΣΗ ΤΡΟΦΙΜΩΝ'!AE98</f>
        <v>0</v>
      </c>
      <c r="L31" s="13">
        <f>0.36*'[1]ΣΥΣΤΑΣΗ ΤΡΟΦΙΜΩΝ'!AF98</f>
        <v>0</v>
      </c>
      <c r="M31" s="13">
        <f>0.36*'[1]ΣΥΣΤΑΣΗ ΤΡΟΦΙΜΩΝ'!AG98</f>
        <v>5.4576</v>
      </c>
      <c r="N31" s="13">
        <f>'[1]ΣΥΣΤΑΣΗ ΤΡΟΦΙΜΩΝ'!AH98</f>
        <v>100.0111234705228</v>
      </c>
      <c r="O31" s="13">
        <v>0</v>
      </c>
      <c r="P31" s="13">
        <f>'[1]ΣΥΣΤΑΣΗ ΤΡΟΦΙΜΩΝ'!AJ98</f>
        <v>0</v>
      </c>
      <c r="Q31" s="13">
        <f>'[1]ΣΥΣΤΑΣΗ ΤΡΟΦΙΜΩΝ'!AK98</f>
        <v>18.82091212458287</v>
      </c>
      <c r="R31" s="13">
        <f>'[1]ΣΥΣΤΑΣΗ ΤΡΟΦΙΜΩΝ'!AL98</f>
        <v>0</v>
      </c>
      <c r="S31" s="13">
        <f>0.36*'[1]ΣΥΣΤΑΣΗ ΤΡΟΦΙΜΩΝ'!AM98</f>
        <v>6.768</v>
      </c>
      <c r="T31" s="13">
        <f>0.36*'[1]ΣΥΣΤΑΣΗ ΤΡΟΦΙΜΩΝ'!AN98</f>
        <v>17.208</v>
      </c>
      <c r="U31" s="14">
        <f>0.36*'[1]ΣΥΣΤΑΣΗ ΤΡΟΦΙΜΩΝ'!AO98</f>
        <v>10.26</v>
      </c>
    </row>
    <row r="32" spans="1:21" ht="14.25">
      <c r="A32" s="12" t="s">
        <v>27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</row>
    <row r="33" spans="1:21" ht="14.25">
      <c r="A33" s="12" t="s">
        <v>28</v>
      </c>
      <c r="B33" s="13" t="str">
        <f>'[1]ΣΥΣΤΑΣΗ ΤΡΟΦΙΜΩΝ'!V98</f>
        <v>n</v>
      </c>
      <c r="C33" s="13" t="str">
        <f>'[1]ΣΥΣΤΑΣΗ ΤΡΟΦΙΜΩΝ'!W98</f>
        <v>tr</v>
      </c>
      <c r="D33" s="13" t="str">
        <f>'[1]ΣΥΣΤΑΣΗ ΤΡΟΦΙΜΩΝ'!X98</f>
        <v>tr</v>
      </c>
      <c r="E33" s="13" t="str">
        <f>'[1]ΣΥΣΤΑΣΗ ΤΡΟΦΙΜΩΝ'!Y98</f>
        <v>tr</v>
      </c>
      <c r="F33" s="13" t="str">
        <f>'[1]ΣΥΣΤΑΣΗ ΤΡΟΦΙΜΩΝ'!Z98</f>
        <v>tr</v>
      </c>
      <c r="G33" s="13" t="str">
        <f>'[1]ΣΥΣΤΑΣΗ ΤΡΟΦΙΜΩΝ'!AA98</f>
        <v>tr</v>
      </c>
      <c r="H33" s="13">
        <f>1.2*'[1]ΣΥΣΤΑΣΗ ΤΡΟΦΙΜΩΝ'!AB98</f>
        <v>0</v>
      </c>
      <c r="I33" s="13" t="s">
        <v>26</v>
      </c>
      <c r="J33" s="13">
        <f>1.2*'[1]ΣΥΣΤΑΣΗ ΤΡΟΦΙΜΩΝ'!AD98</f>
        <v>0</v>
      </c>
      <c r="K33" s="13">
        <f>1.2*'[1]ΣΥΣΤΑΣΗ ΤΡΟΦΙΜΩΝ'!AE98</f>
        <v>0</v>
      </c>
      <c r="L33" s="13">
        <f>1.2*'[1]ΣΥΣΤΑΣΗ ΤΡΟΦΙΜΩΝ'!AF98</f>
        <v>0</v>
      </c>
      <c r="M33" s="13">
        <f>1.2*'[1]ΣΥΣΤΑΣΗ ΤΡΟΦΙΜΩΝ'!AG98</f>
        <v>18.192</v>
      </c>
      <c r="N33" s="13">
        <f>'[1]ΣΥΣΤΑΣΗ ΤΡΟΦΙΜΩΝ'!AH98</f>
        <v>100.0111234705228</v>
      </c>
      <c r="O33" s="13">
        <v>0</v>
      </c>
      <c r="P33" s="13">
        <f>'[1]ΣΥΣΤΑΣΗ ΤΡΟΦΙΜΩΝ'!AJ98</f>
        <v>0</v>
      </c>
      <c r="Q33" s="13">
        <f>'[1]ΣΥΣΤΑΣΗ ΤΡΟΦΙΜΩΝ'!AK98</f>
        <v>18.82091212458287</v>
      </c>
      <c r="R33" s="13">
        <f>'[1]ΣΥΣΤΑΣΗ ΤΡΟΦΙΜΩΝ'!AL98</f>
        <v>0</v>
      </c>
      <c r="S33" s="13">
        <f>1.2*'[1]ΣΥΣΤΑΣΗ ΤΡΟΦΙΜΩΝ'!AM98</f>
        <v>22.56</v>
      </c>
      <c r="T33" s="13">
        <f>1.2*'[1]ΣΥΣΤΑΣΗ ΤΡΟΦΙΜΩΝ'!AN98</f>
        <v>57.35999999999999</v>
      </c>
      <c r="U33" s="14">
        <f>1.2*'[1]ΣΥΣΤΑΣΗ ΤΡΟΦΙΜΩΝ'!AO98</f>
        <v>34.199999999999996</v>
      </c>
    </row>
    <row r="34" spans="1:21" ht="28.5">
      <c r="A34" s="12" t="s">
        <v>29</v>
      </c>
      <c r="B34" s="13" t="s">
        <v>62</v>
      </c>
      <c r="C34" s="13">
        <f>2*'[1]ΣΥΣΤΑΣΗ ΤΡΟΦΙΜΩΝ'!W8</f>
        <v>0.58</v>
      </c>
      <c r="D34" s="13">
        <f>2*'[1]ΣΥΣΤΑΣΗ ΤΡΟΦΙΜΩΝ'!X8</f>
        <v>1</v>
      </c>
      <c r="E34" s="13" t="s">
        <v>62</v>
      </c>
      <c r="F34" s="13">
        <f>2*'[1]ΣΥΣΤΑΣΗ ΤΡΟΦΙΜΩΝ'!Z8</f>
        <v>6.8</v>
      </c>
      <c r="G34" s="13" t="s">
        <v>62</v>
      </c>
      <c r="H34" s="13" t="s">
        <v>62</v>
      </c>
      <c r="I34" s="13" t="s">
        <v>62</v>
      </c>
      <c r="J34" s="13" t="s">
        <v>62</v>
      </c>
      <c r="K34" s="13" t="s">
        <v>62</v>
      </c>
      <c r="L34" s="13" t="s">
        <v>62</v>
      </c>
      <c r="M34" s="13" t="s">
        <v>62</v>
      </c>
      <c r="N34" s="13">
        <f>'[1]ΣΥΣΤΑΣΗ ΤΡΟΦΙΜΩΝ'!AH8</f>
        <v>78.15431164901665</v>
      </c>
      <c r="O34" s="13">
        <f>'[1]ΣΥΣΤΑΣΗ ΤΡΟΦΙΜΩΝ'!AI8</f>
        <v>9.742813918305599</v>
      </c>
      <c r="P34" s="13">
        <f>'[1]ΣΥΣΤΑΣΗ ΤΡΟΦΙΜΩΝ'!AJ8</f>
        <v>12.10287443267776</v>
      </c>
      <c r="Q34" s="13">
        <f>'[1]ΣΥΣΤΑΣΗ ΤΡΟΦΙΜΩΝ'!AK8</f>
        <v>0</v>
      </c>
      <c r="R34" s="13">
        <f>'[1]ΣΥΣΤΑΣΗ ΤΡΟΦΙΜΩΝ'!AL8</f>
        <v>0</v>
      </c>
      <c r="S34" s="13">
        <f>2*'[1]ΣΥΣΤΑΣΗ ΤΡΟΦΙΜΩΝ'!AM8</f>
        <v>0</v>
      </c>
      <c r="T34" s="13">
        <f>2*'[1]ΣΥΣΤΑΣΗ ΤΡΟΦΙΜΩΝ'!AN8</f>
        <v>0</v>
      </c>
      <c r="U34" s="14">
        <f>2*'[1]ΣΥΣΤΑΣΗ ΤΡΟΦΙΜΩΝ'!AO8</f>
        <v>0</v>
      </c>
    </row>
    <row r="35" spans="1:21" ht="14.25">
      <c r="A35" s="12" t="s">
        <v>30</v>
      </c>
      <c r="B35" s="13" t="str">
        <f>'[1]ΣΥΣΤΑΣΗ ΤΡΟΦΙΜΩΝ'!V27</f>
        <v>tr</v>
      </c>
      <c r="C35" s="13">
        <f>0.3*'[1]ΣΥΣΤΑΣΗ ΤΡΟΦΙΜΩΝ'!W27</f>
        <v>0</v>
      </c>
      <c r="D35" s="13">
        <f>0.3*'[1]ΣΥΣΤΑΣΗ ΤΡΟΦΙΜΩΝ'!X27</f>
        <v>0</v>
      </c>
      <c r="E35" s="13">
        <f>0.3*'[1]ΣΥΣΤΑΣΗ ΤΡΟΦΙΜΩΝ'!Y27</f>
        <v>0</v>
      </c>
      <c r="F35" s="13">
        <f>0.3*'[1]ΣΥΣΤΑΣΗ ΤΡΟΦΙΜΩΝ'!Z27</f>
        <v>0</v>
      </c>
      <c r="G35" s="13">
        <f>0.3*'[1]ΣΥΣΤΑΣΗ ΤΡΟΦΙΜΩΝ'!AA27</f>
        <v>0</v>
      </c>
      <c r="H35" s="13">
        <f>0.3*'[1]ΣΥΣΤΑΣΗ ΤΡΟΦΙΜΩΝ'!AB27</f>
        <v>0</v>
      </c>
      <c r="I35" s="13">
        <f>0.3*'[1]ΣΥΣΤΑΣΗ ΤΡΟΦΙΜΩΝ'!AC27</f>
        <v>0</v>
      </c>
      <c r="J35" s="13">
        <f>0.3*'[1]ΣΥΣΤΑΣΗ ΤΡΟΦΙΜΩΝ'!AD27</f>
        <v>0</v>
      </c>
      <c r="K35" s="13">
        <f>0.3*'[1]ΣΥΣΤΑΣΗ ΤΡΟΦΙΜΩΝ'!AE27</f>
        <v>0</v>
      </c>
      <c r="L35" s="13">
        <f>0.3*'[1]ΣΥΣΤΑΣΗ ΤΡΟΦΙΜΩΝ'!AF27</f>
        <v>0</v>
      </c>
      <c r="M35" s="13">
        <f>0.3*'[1]ΣΥΣΤΑΣΗ ΤΡΟΦΙΜΩΝ'!AG27</f>
        <v>0</v>
      </c>
      <c r="N35" s="13">
        <f>'[1]ΣΥΣΤΑΣΗ ΤΡΟΦΙΜΩΝ'!AH27</f>
        <v>0</v>
      </c>
      <c r="O35" s="13" t="s">
        <v>62</v>
      </c>
      <c r="P35" s="13">
        <f>'[1]ΣΥΣΤΑΣΗ ΤΡΟΦΙΜΩΝ'!AJ27</f>
        <v>100</v>
      </c>
      <c r="Q35" s="13">
        <f>'[1]ΣΥΣΤΑΣΗ ΤΡΟΦΙΜΩΝ'!AK27</f>
        <v>0</v>
      </c>
      <c r="R35" s="13">
        <f>'[1]ΣΥΣΤΑΣΗ ΤΡΟΦΙΜΩΝ'!AL27</f>
        <v>100</v>
      </c>
      <c r="S35" s="13">
        <f>0.3*'[1]ΣΥΣΤΑΣΗ ΤΡΟΦΙΜΩΝ'!AM27</f>
        <v>0</v>
      </c>
      <c r="T35" s="13">
        <f>0.3*'[1]ΣΥΣΤΑΣΗ ΤΡΟΦΙΜΩΝ'!AN27</f>
        <v>0</v>
      </c>
      <c r="U35" s="14">
        <f>0.3*'[1]ΣΥΣΤΑΣΗ ΤΡΟΦΙΜΩΝ'!AO27</f>
        <v>0</v>
      </c>
    </row>
    <row r="36" spans="1:21" ht="14.25">
      <c r="A36" s="12" t="s">
        <v>31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4"/>
    </row>
    <row r="37" spans="1:21" ht="14.25">
      <c r="A37" s="12" t="s">
        <v>32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4"/>
    </row>
    <row r="38" spans="1:21" ht="14.25">
      <c r="A38" s="12" t="s">
        <v>33</v>
      </c>
      <c r="B38" s="13">
        <f aca="true" t="shared" si="6" ref="B38:M38">SUM(B29:B37)</f>
        <v>0</v>
      </c>
      <c r="C38" s="13">
        <f t="shared" si="6"/>
        <v>0.7675</v>
      </c>
      <c r="D38" s="13">
        <f t="shared" si="6"/>
        <v>1.0675</v>
      </c>
      <c r="E38" s="13">
        <f t="shared" si="6"/>
        <v>0</v>
      </c>
      <c r="F38" s="13">
        <f t="shared" si="6"/>
        <v>8.375</v>
      </c>
      <c r="G38" s="13">
        <f t="shared" si="6"/>
        <v>0.3375</v>
      </c>
      <c r="H38" s="13">
        <f t="shared" si="6"/>
        <v>0</v>
      </c>
      <c r="I38" s="13">
        <f t="shared" si="6"/>
        <v>50.375</v>
      </c>
      <c r="J38" s="13">
        <f t="shared" si="6"/>
        <v>0</v>
      </c>
      <c r="K38" s="13">
        <f t="shared" si="6"/>
        <v>0</v>
      </c>
      <c r="L38" s="13">
        <f t="shared" si="6"/>
        <v>0</v>
      </c>
      <c r="M38" s="13">
        <f t="shared" si="6"/>
        <v>24.3996</v>
      </c>
      <c r="N38" s="21">
        <f>9*G14*100/C14</f>
        <v>65.7956127298037</v>
      </c>
      <c r="O38" s="21">
        <f>4*F14*100/C14</f>
        <v>6.501437356331035</v>
      </c>
      <c r="P38" s="21">
        <f>4*E14*100/C14</f>
        <v>27.707109980426356</v>
      </c>
      <c r="Q38" s="13">
        <f>9*S38*100/C14</f>
        <v>7.158834541352663</v>
      </c>
      <c r="R38" s="13">
        <f>4*K14*100/C14</f>
        <v>3.7333930676224156</v>
      </c>
      <c r="S38" s="13">
        <f>SUM(S29:S37)</f>
        <v>29.828</v>
      </c>
      <c r="T38" s="13">
        <f>SUM(T29:T37)</f>
        <v>74.81799999999998</v>
      </c>
      <c r="U38" s="14">
        <f>SUM(U29:U37)</f>
        <v>45.959999999999994</v>
      </c>
    </row>
    <row r="39" spans="1:21" ht="28.5">
      <c r="A39" s="15" t="s">
        <v>34</v>
      </c>
      <c r="B39" s="13">
        <f aca="true" t="shared" si="7" ref="B39:M39">100*B38/$B$14</f>
        <v>0</v>
      </c>
      <c r="C39" s="13">
        <f t="shared" si="7"/>
        <v>0.14679723810798923</v>
      </c>
      <c r="D39" s="13">
        <f t="shared" si="7"/>
        <v>0.20417726603293615</v>
      </c>
      <c r="E39" s="13">
        <f t="shared" si="7"/>
        <v>0</v>
      </c>
      <c r="F39" s="13">
        <f t="shared" si="7"/>
        <v>1.6018591129047686</v>
      </c>
      <c r="G39" s="13">
        <f t="shared" si="7"/>
        <v>0.0645525314155653</v>
      </c>
      <c r="H39" s="13">
        <f t="shared" si="7"/>
        <v>0</v>
      </c>
      <c r="I39" s="13">
        <f t="shared" si="7"/>
        <v>9.63506302239734</v>
      </c>
      <c r="J39" s="13">
        <f t="shared" si="7"/>
        <v>0</v>
      </c>
      <c r="K39" s="13">
        <f t="shared" si="7"/>
        <v>0</v>
      </c>
      <c r="L39" s="13">
        <f t="shared" si="7"/>
        <v>0</v>
      </c>
      <c r="M39" s="13">
        <f t="shared" si="7"/>
        <v>4.666832431191784</v>
      </c>
      <c r="N39" s="13"/>
      <c r="O39" s="13"/>
      <c r="P39" s="13"/>
      <c r="Q39" s="13"/>
      <c r="R39" s="13"/>
      <c r="S39" s="13">
        <f>100*S38/$B$14</f>
        <v>5.705104909817723</v>
      </c>
      <c r="T39" s="13">
        <f>100*T38/$B$14</f>
        <v>14.310196430962263</v>
      </c>
      <c r="U39" s="14">
        <f>100*U38/$B$14</f>
        <v>8.790620278101867</v>
      </c>
    </row>
    <row r="40" spans="1:21" ht="14.25">
      <c r="A40" s="12" t="s">
        <v>35</v>
      </c>
      <c r="B40" s="13" t="str">
        <f>'[1]ΣΥΣΤΑΣΗ ΤΡΟΦΙΜΩΝ'!V27</f>
        <v>tr</v>
      </c>
      <c r="C40" s="13">
        <f>4*'[1]ΣΥΣΤΑΣΗ ΤΡΟΦΙΜΩΝ'!W27</f>
        <v>0</v>
      </c>
      <c r="D40" s="13">
        <f>4*'[1]ΣΥΣΤΑΣΗ ΤΡΟΦΙΜΩΝ'!X27</f>
        <v>0</v>
      </c>
      <c r="E40" s="13">
        <f>4*'[1]ΣΥΣΤΑΣΗ ΤΡΟΦΙΜΩΝ'!Y27</f>
        <v>0</v>
      </c>
      <c r="F40" s="13">
        <f>4*'[1]ΣΥΣΤΑΣΗ ΤΡΟΦΙΜΩΝ'!Z27</f>
        <v>0</v>
      </c>
      <c r="G40" s="13">
        <f>4*'[1]ΣΥΣΤΑΣΗ ΤΡΟΦΙΜΩΝ'!AA27</f>
        <v>0</v>
      </c>
      <c r="H40" s="13">
        <f>4*'[1]ΣΥΣΤΑΣΗ ΤΡΟΦΙΜΩΝ'!AB27</f>
        <v>0</v>
      </c>
      <c r="I40" s="13">
        <f>4*'[1]ΣΥΣΤΑΣΗ ΤΡΟΦΙΜΩΝ'!AC27</f>
        <v>0</v>
      </c>
      <c r="J40" s="13">
        <f>4*'[1]ΣΥΣΤΑΣΗ ΤΡΟΦΙΜΩΝ'!AD27</f>
        <v>0</v>
      </c>
      <c r="K40" s="13">
        <f>4*'[1]ΣΥΣΤΑΣΗ ΤΡΟΦΙΜΩΝ'!AE27</f>
        <v>0</v>
      </c>
      <c r="L40" s="13">
        <f>4*'[1]ΣΥΣΤΑΣΗ ΤΡΟΦΙΜΩΝ'!AF27</f>
        <v>0</v>
      </c>
      <c r="M40" s="13">
        <f>4*'[1]ΣΥΣΤΑΣΗ ΤΡΟΦΙΜΩΝ'!AG27</f>
        <v>0</v>
      </c>
      <c r="N40" s="13">
        <f>'[1]ΣΥΣΤΑΣΗ ΤΡΟΦΙΜΩΝ'!AH27</f>
        <v>0</v>
      </c>
      <c r="O40" s="13" t="s">
        <v>62</v>
      </c>
      <c r="P40" s="13">
        <f>'[1]ΣΥΣΤΑΣΗ ΤΡΟΦΙΜΩΝ'!AJ27</f>
        <v>100</v>
      </c>
      <c r="Q40" s="13">
        <f>'[1]ΣΥΣΤΑΣΗ ΤΡΟΦΙΜΩΝ'!AK27</f>
        <v>0</v>
      </c>
      <c r="R40" s="13">
        <f>'[1]ΣΥΣΤΑΣΗ ΤΡΟΦΙΜΩΝ'!AL27</f>
        <v>100</v>
      </c>
      <c r="S40" s="13">
        <f>4*'[1]ΣΥΣΤΑΣΗ ΤΡΟΦΙΜΩΝ'!AM27</f>
        <v>0</v>
      </c>
      <c r="T40" s="13">
        <f>4*'[1]ΣΥΣΤΑΣΗ ΤΡΟΦΙΜΩΝ'!AN27</f>
        <v>0</v>
      </c>
      <c r="U40" s="14">
        <f>4*'[1]ΣΥΣΤΑΣΗ ΤΡΟΦΙΜΩΝ'!AO27</f>
        <v>0</v>
      </c>
    </row>
    <row r="41" spans="1:21" ht="14.25">
      <c r="A41" s="12" t="s">
        <v>36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4"/>
    </row>
    <row r="42" spans="1:21" ht="14.25">
      <c r="A42" s="12" t="s">
        <v>37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4"/>
    </row>
    <row r="43" spans="1:21" ht="14.25">
      <c r="A43" s="12" t="s">
        <v>38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4"/>
    </row>
    <row r="44" spans="1:21" ht="14.25">
      <c r="A44" s="12" t="s">
        <v>39</v>
      </c>
      <c r="B44" s="13" t="str">
        <f>'[1]ΣΥΣΤΑΣΗ ΤΡΟΦΙΜΩΝ'!V102</f>
        <v>n</v>
      </c>
      <c r="C44" s="13">
        <f>0.15*'[1]ΣΥΣΤΑΣΗ ΤΡΟΦΙΜΩΝ'!W102</f>
        <v>0.0045</v>
      </c>
      <c r="D44" s="13">
        <f>0.15*'[1]ΣΥΣΤΑΣΗ ΤΡΟΦΙΜΩΝ'!X102</f>
        <v>0.0015</v>
      </c>
      <c r="E44" s="13">
        <f>0.15*'[1]ΣΥΣΤΑΣΗ ΤΡΟΦΙΜΩΝ'!Y102</f>
        <v>1.7999999999999998</v>
      </c>
      <c r="F44" s="13">
        <f>0.15*'[1]ΣΥΣΤΑΣΗ ΤΡΟΦΙΜΩΝ'!Z102</f>
        <v>0.015</v>
      </c>
      <c r="G44" s="13">
        <f>0.15*'[1]ΣΥΣΤΑΣΗ ΤΡΟΦΙΜΩΝ'!AA102</f>
        <v>0.0075</v>
      </c>
      <c r="H44" s="13">
        <f>0.15*'[1]ΣΥΣΤΑΣΗ ΤΡΟΦΙΜΩΝ'!AB102</f>
        <v>0</v>
      </c>
      <c r="I44" s="13">
        <f>0.15*'[1]ΣΥΣΤΑΣΗ ΤΡΟΦΙΜΩΝ'!AC102</f>
        <v>1.95</v>
      </c>
      <c r="J44" s="13">
        <f>0.15*'[1]ΣΥΣΤΑΣΗ ΤΡΟΦΙΜΩΝ'!AD102</f>
        <v>5.3999999999999995</v>
      </c>
      <c r="K44" s="13">
        <f>0.15*'[1]ΣΥΣΤΑΣΗ ΤΡΟΦΙΜΩΝ'!AE102</f>
        <v>0</v>
      </c>
      <c r="L44" s="13">
        <f>0.15*'[1]ΣΥΣΤΑΣΗ ΤΡΟΦΙΜΩΝ'!AF102</f>
        <v>0</v>
      </c>
      <c r="M44" s="13" t="str">
        <f>'[1]ΣΥΣΤΑΣΗ ΤΡΟΦΙΜΩΝ'!AG102</f>
        <v>n</v>
      </c>
      <c r="N44" s="13">
        <f>'[1]ΣΥΣΤΑΣΗ ΤΡΟΦΙΜΩΝ'!AH102</f>
        <v>0</v>
      </c>
      <c r="O44" s="13">
        <f>'[1]ΣΥΣΤΑΣΗ ΤΡΟΦΙΜΩΝ'!AI102</f>
        <v>15.789473684210527</v>
      </c>
      <c r="P44" s="13">
        <f>'[1]ΣΥΣΤΑΣΗ ΤΡΟΦΙΜΩΝ'!AJ102</f>
        <v>84.21052631578948</v>
      </c>
      <c r="Q44" s="13">
        <f>'[1]ΣΥΣΤΑΣΗ ΤΡΟΦΙΜΩΝ'!AK102</f>
        <v>0</v>
      </c>
      <c r="R44" s="13">
        <f>'[1]ΣΥΣΤΑΣΗ ΤΡΟΦΙΜΩΝ'!AL102</f>
        <v>84.21052631578948</v>
      </c>
      <c r="S44" s="13">
        <f>0.15*'[1]ΣΥΣΤΑΣΗ ΤΡΟΦΙΜΩΝ'!AM102</f>
        <v>0</v>
      </c>
      <c r="T44" s="13">
        <f>0.15*'[1]ΣΥΣΤΑΣΗ ΤΡΟΦΙΜΩΝ'!AN102</f>
        <v>0</v>
      </c>
      <c r="U44" s="14">
        <f>0.15*'[1]ΣΥΣΤΑΣΗ ΤΡΟΦΙΜΩΝ'!AO102</f>
        <v>0</v>
      </c>
    </row>
    <row r="45" spans="1:21" ht="14.25">
      <c r="A45" s="12" t="s">
        <v>33</v>
      </c>
      <c r="B45" s="13">
        <f aca="true" t="shared" si="8" ref="B45:M45">SUM(B40:B44)</f>
        <v>0</v>
      </c>
      <c r="C45" s="13">
        <f t="shared" si="8"/>
        <v>0.0045</v>
      </c>
      <c r="D45" s="13">
        <f t="shared" si="8"/>
        <v>0.0015</v>
      </c>
      <c r="E45" s="13">
        <f t="shared" si="8"/>
        <v>1.7999999999999998</v>
      </c>
      <c r="F45" s="13">
        <f t="shared" si="8"/>
        <v>0.015</v>
      </c>
      <c r="G45" s="13">
        <f t="shared" si="8"/>
        <v>0.0075</v>
      </c>
      <c r="H45" s="13">
        <f t="shared" si="8"/>
        <v>0</v>
      </c>
      <c r="I45" s="13">
        <f t="shared" si="8"/>
        <v>1.95</v>
      </c>
      <c r="J45" s="13">
        <f t="shared" si="8"/>
        <v>5.3999999999999995</v>
      </c>
      <c r="K45" s="13">
        <f t="shared" si="8"/>
        <v>0</v>
      </c>
      <c r="L45" s="13">
        <f t="shared" si="8"/>
        <v>0</v>
      </c>
      <c r="M45" s="13">
        <f t="shared" si="8"/>
        <v>0</v>
      </c>
      <c r="N45" s="21">
        <f>9*G21*100/C21</f>
        <v>0</v>
      </c>
      <c r="O45" s="21">
        <f>4*F21*100/C21</f>
        <v>0.010707020236268246</v>
      </c>
      <c r="P45" s="21">
        <f>4*E21*100/C21</f>
        <v>99.98929297976373</v>
      </c>
      <c r="Q45" s="13">
        <f>9*S45*100/C21</f>
        <v>0</v>
      </c>
      <c r="R45" s="13">
        <f>4*K21*100/C21</f>
        <v>99.98929297976373</v>
      </c>
      <c r="S45" s="13">
        <f>SUM(S40:S44)</f>
        <v>0</v>
      </c>
      <c r="T45" s="13">
        <f>SUM(T40:T44)</f>
        <v>0</v>
      </c>
      <c r="U45" s="14">
        <f>SUM(U40:U44)</f>
        <v>0</v>
      </c>
    </row>
    <row r="46" spans="1:21" ht="28.5">
      <c r="A46" s="15" t="s">
        <v>34</v>
      </c>
      <c r="B46" s="13">
        <f aca="true" t="shared" si="9" ref="B46:M46">100*B45/$B$21</f>
        <v>0</v>
      </c>
      <c r="C46" s="13">
        <f t="shared" si="9"/>
        <v>0.0005027932960893854</v>
      </c>
      <c r="D46" s="13">
        <f t="shared" si="9"/>
        <v>0.0001675977653631285</v>
      </c>
      <c r="E46" s="13">
        <f t="shared" si="9"/>
        <v>0.20111731843575414</v>
      </c>
      <c r="F46" s="13">
        <f t="shared" si="9"/>
        <v>0.0016759776536312849</v>
      </c>
      <c r="G46" s="13">
        <f t="shared" si="9"/>
        <v>0.0008379888268156424</v>
      </c>
      <c r="H46" s="13">
        <f t="shared" si="9"/>
        <v>0</v>
      </c>
      <c r="I46" s="13">
        <f t="shared" si="9"/>
        <v>0.21787709497206703</v>
      </c>
      <c r="J46" s="13">
        <f t="shared" si="9"/>
        <v>0.6033519553072626</v>
      </c>
      <c r="K46" s="13">
        <f t="shared" si="9"/>
        <v>0</v>
      </c>
      <c r="L46" s="13">
        <f t="shared" si="9"/>
        <v>0</v>
      </c>
      <c r="M46" s="13">
        <f t="shared" si="9"/>
        <v>0</v>
      </c>
      <c r="N46" s="13"/>
      <c r="O46" s="13"/>
      <c r="P46" s="13"/>
      <c r="Q46" s="13"/>
      <c r="R46" s="13"/>
      <c r="S46" s="13"/>
      <c r="T46" s="13">
        <f>100*T45/$B$21</f>
        <v>0</v>
      </c>
      <c r="U46" s="14">
        <f>100*U45/$B$21</f>
        <v>0</v>
      </c>
    </row>
    <row r="47" spans="1:21" ht="14.25">
      <c r="A47" s="12" t="s">
        <v>40</v>
      </c>
      <c r="B47" s="13">
        <f aca="true" t="shared" si="10" ref="B47:M47">B45+B38</f>
        <v>0</v>
      </c>
      <c r="C47" s="13">
        <f t="shared" si="10"/>
        <v>0.7719999999999999</v>
      </c>
      <c r="D47" s="13">
        <f t="shared" si="10"/>
        <v>1.069</v>
      </c>
      <c r="E47" s="13">
        <f t="shared" si="10"/>
        <v>1.7999999999999998</v>
      </c>
      <c r="F47" s="13">
        <f t="shared" si="10"/>
        <v>8.39</v>
      </c>
      <c r="G47" s="13">
        <f t="shared" si="10"/>
        <v>0.34500000000000003</v>
      </c>
      <c r="H47" s="13">
        <f t="shared" si="10"/>
        <v>0</v>
      </c>
      <c r="I47" s="13">
        <f t="shared" si="10"/>
        <v>52.325</v>
      </c>
      <c r="J47" s="13">
        <f t="shared" si="10"/>
        <v>5.3999999999999995</v>
      </c>
      <c r="K47" s="13">
        <f t="shared" si="10"/>
        <v>0</v>
      </c>
      <c r="L47" s="13">
        <f t="shared" si="10"/>
        <v>0</v>
      </c>
      <c r="M47" s="13">
        <f t="shared" si="10"/>
        <v>24.3996</v>
      </c>
      <c r="N47" s="21">
        <f>9*G23*100/C23</f>
        <v>45.42919640292539</v>
      </c>
      <c r="O47" s="21">
        <f>4*F23*100/C23</f>
        <v>4.492292509040559</v>
      </c>
      <c r="P47" s="21">
        <f>4*E23*100/C23</f>
        <v>50.08138344491335</v>
      </c>
      <c r="Q47" s="13">
        <f>9*S47*100/C23</f>
        <v>4.94288428820787</v>
      </c>
      <c r="R47" s="13">
        <f>4*K23*100/C23</f>
        <v>33.52850630077259</v>
      </c>
      <c r="S47" s="13">
        <f>S45+S38</f>
        <v>29.828</v>
      </c>
      <c r="T47" s="13">
        <f>T45+T38</f>
        <v>74.81799999999998</v>
      </c>
      <c r="U47" s="14">
        <f>U45+U38</f>
        <v>45.959999999999994</v>
      </c>
    </row>
    <row r="48" spans="1:21" ht="14.25">
      <c r="A48" s="16" t="s">
        <v>41</v>
      </c>
      <c r="B48" s="17">
        <f aca="true" t="shared" si="11" ref="B48:M48">100*B47/$B$23</f>
        <v>0</v>
      </c>
      <c r="C48" s="17">
        <f t="shared" si="11"/>
        <v>0.05444940507677225</v>
      </c>
      <c r="D48" s="17">
        <f t="shared" si="11"/>
        <v>0.07539690936148903</v>
      </c>
      <c r="E48" s="17">
        <f t="shared" si="11"/>
        <v>0.12695457142252595</v>
      </c>
      <c r="F48" s="17">
        <f t="shared" si="11"/>
        <v>0.591749363463885</v>
      </c>
      <c r="G48" s="17">
        <f t="shared" si="11"/>
        <v>0.024332959522650813</v>
      </c>
      <c r="H48" s="17">
        <f t="shared" si="11"/>
        <v>0</v>
      </c>
      <c r="I48" s="17">
        <f t="shared" si="11"/>
        <v>3.690498860935373</v>
      </c>
      <c r="J48" s="17">
        <f t="shared" si="11"/>
        <v>0.3808637142675779</v>
      </c>
      <c r="K48" s="17">
        <f t="shared" si="11"/>
        <v>0</v>
      </c>
      <c r="L48" s="17">
        <f t="shared" si="11"/>
        <v>0</v>
      </c>
      <c r="M48" s="17">
        <f t="shared" si="11"/>
        <v>1.7209115338228138</v>
      </c>
      <c r="N48" s="17"/>
      <c r="O48" s="17"/>
      <c r="P48" s="17"/>
      <c r="Q48" s="17"/>
      <c r="R48" s="17"/>
      <c r="S48" s="17">
        <f>100*S47/$B$23</f>
        <v>2.1037783091061693</v>
      </c>
      <c r="T48" s="17">
        <f>100*T47/$B$23</f>
        <v>5.2769372914947485</v>
      </c>
      <c r="U48" s="18">
        <f>100*U47/$B$23</f>
        <v>3.2415733903218293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2011-08-06T18:26:45Z</dcterms:created>
  <dcterms:modified xsi:type="dcterms:W3CDTF">2011-08-06T18:27:06Z</dcterms:modified>
  <cp:category/>
  <cp:version/>
  <cp:contentType/>
  <cp:contentStatus/>
</cp:coreProperties>
</file>