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2850" windowWidth="10635" windowHeight="3090" activeTab="0"/>
  </bookViews>
  <sheets>
    <sheet name="Σιηννόπιτε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<sst xmlns="http://schemas.openxmlformats.org/spreadsheetml/2006/main" count="93" uniqueCount="54">
  <si>
    <t>Σιηννόπιτες</t>
  </si>
  <si>
    <t>Τρόπος παρασκευής: ψήσιμο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</si>
  <si>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</si>
  <si>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</si>
  <si>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</si>
  <si>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</si>
  <si>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</si>
  <si>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</si>
  <si>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</si>
  <si>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</si>
  <si>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</si>
  <si>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</si>
  <si>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</si>
  <si>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</si>
  <si>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</si>
  <si>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</si>
  <si>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</si>
  <si>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</si>
  <si>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</si>
  <si>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</si>
  <si>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</si>
  <si>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</si>
  <si>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</si>
  <si>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3 κιλά αλεύρι του τόπου</t>
  </si>
  <si>
    <t>-</t>
  </si>
  <si>
    <t>λίγο προζύμι</t>
  </si>
  <si>
    <t>1 φλιτζ ελαιόλαδο</t>
  </si>
  <si>
    <t>1 φλιτζ ζάχαρη</t>
  </si>
  <si>
    <t>1 φλιτζ σχοίνους</t>
  </si>
  <si>
    <t>1 φλιτζ σταφιδάκια</t>
  </si>
  <si>
    <t>χλιαρό νερό</t>
  </si>
  <si>
    <t>ΣΥΝΟΛΟ</t>
  </si>
  <si>
    <t>ΣΥΝΟΛΟ ΣΕ 100g ΩΜΟΥ ΠΡΟΪΟΝΤΟΣ</t>
  </si>
  <si>
    <t>ΣΥΝΟΛΟ ΣΕ 100g ΕΤΟΙΜΟΥ ΠΡΟΪΟΝΤΟΣ (-23%)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</si>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</sst>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4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17">
    <xf numFmtId="0" fontId="0" fillId="0" borderId="0" xfId="0" applyAlignment="1">
      <alignment/>
    </xf>
    <xf numFmtId="2" fontId="19" fillId="0" borderId="0" xfId="56" applyNumberFormat="1" applyFont="1" applyAlignment="1">
      <alignment wrapText="1"/>
      <protection/>
    </xf>
    <xf numFmtId="2" fontId="0" fillId="0" borderId="0" xfId="56" applyNumberFormat="1">
      <alignment/>
      <protection/>
    </xf>
    <xf numFmtId="2" fontId="20" fillId="0" borderId="0" xfId="56" applyNumberFormat="1" applyFont="1" applyAlignment="1">
      <alignment wrapText="1" shrinkToFit="1"/>
      <protection/>
    </xf>
    <xf numFmtId="2" fontId="19" fillId="0" borderId="0" xfId="56" applyNumberFormat="1" applyFont="1" applyAlignment="1">
      <alignment horizontal="left"/>
      <protection/>
    </xf>
    <xf numFmtId="2" fontId="21" fillId="0" borderId="10" xfId="0" applyNumberFormat="1" applyFont="1" applyBorder="1" applyAlignment="1">
      <alignment wrapText="1" shrinkToFit="1"/>
    </xf>
    <xf numFmtId="2" fontId="21" fillId="0" borderId="11" xfId="0" applyNumberFormat="1" applyFont="1" applyBorder="1" applyAlignment="1">
      <alignment wrapText="1" shrinkToFit="1"/>
    </xf>
    <xf numFmtId="2" fontId="21" fillId="0" borderId="12" xfId="0" applyNumberFormat="1" applyFont="1" applyBorder="1" applyAlignment="1">
      <alignment wrapText="1" shrinkToFit="1"/>
    </xf>
    <xf numFmtId="2" fontId="0" fillId="0" borderId="13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14" xfId="56" applyNumberFormat="1" applyBorder="1">
      <alignment/>
      <protection/>
    </xf>
    <xf numFmtId="2" fontId="0" fillId="0" borderId="13" xfId="56" applyNumberFormat="1" applyFont="1" applyBorder="1" applyAlignment="1">
      <alignment wrapText="1"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7">
          <cell r="B7">
            <v>310</v>
          </cell>
          <cell r="C7">
            <v>14</v>
          </cell>
          <cell r="D7">
            <v>63.9</v>
          </cell>
          <cell r="E7">
            <v>12.7</v>
          </cell>
          <cell r="F7">
            <v>2.2</v>
          </cell>
          <cell r="G7">
            <v>8.6</v>
          </cell>
          <cell r="H7">
            <v>0</v>
          </cell>
          <cell r="I7">
            <v>61.8</v>
          </cell>
          <cell r="J7">
            <v>2.1</v>
          </cell>
          <cell r="K7">
            <v>38</v>
          </cell>
          <cell r="L7">
            <v>320</v>
          </cell>
          <cell r="M7">
            <v>120</v>
          </cell>
          <cell r="P7">
            <v>3</v>
          </cell>
          <cell r="Q7">
            <v>340</v>
          </cell>
          <cell r="R7">
            <v>3.9</v>
          </cell>
          <cell r="S7">
            <v>2.9</v>
          </cell>
          <cell r="T7">
            <v>0.45</v>
          </cell>
          <cell r="U7">
            <v>53</v>
          </cell>
          <cell r="W7">
            <v>1.4</v>
          </cell>
          <cell r="X7">
            <v>0.09</v>
          </cell>
          <cell r="Y7">
            <v>0</v>
          </cell>
          <cell r="Z7">
            <v>0.7</v>
          </cell>
          <cell r="AA7">
            <v>0.5</v>
          </cell>
          <cell r="AB7">
            <v>0</v>
          </cell>
          <cell r="AC7">
            <v>57</v>
          </cell>
          <cell r="AD7">
            <v>0</v>
          </cell>
          <cell r="AE7">
            <v>0</v>
          </cell>
          <cell r="AF7">
            <v>0</v>
          </cell>
          <cell r="AG7">
            <v>1.4</v>
          </cell>
          <cell r="AH7">
            <v>6.387096774193548</v>
          </cell>
          <cell r="AI7">
            <v>16.387096774193548</v>
          </cell>
          <cell r="AJ7">
            <v>82.45161290322581</v>
          </cell>
          <cell r="AK7">
            <v>0.8709677419354839</v>
          </cell>
          <cell r="AL7">
            <v>2.7096774193548385</v>
          </cell>
          <cell r="AM7">
            <v>0.3</v>
          </cell>
          <cell r="AN7">
            <v>0.3</v>
          </cell>
          <cell r="AO7">
            <v>1</v>
          </cell>
        </row>
        <row r="22">
          <cell r="B22">
            <v>899</v>
          </cell>
          <cell r="C22" t="str">
            <v>tr</v>
          </cell>
          <cell r="D22" t="str">
            <v>tr</v>
          </cell>
          <cell r="E22" t="str">
            <v>tr</v>
          </cell>
          <cell r="F22">
            <v>99.9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 t="str">
            <v>tr</v>
          </cell>
          <cell r="L22" t="str">
            <v>tr</v>
          </cell>
          <cell r="M22" t="str">
            <v>tr</v>
          </cell>
          <cell r="P22" t="str">
            <v>tr</v>
          </cell>
          <cell r="Q22" t="str">
            <v>n</v>
          </cell>
          <cell r="R22" t="str">
            <v>tr</v>
          </cell>
          <cell r="S22" t="str">
            <v>tr</v>
          </cell>
          <cell r="T22" t="str">
            <v>tr</v>
          </cell>
          <cell r="U22" t="str">
            <v>tr</v>
          </cell>
          <cell r="V22" t="str">
            <v>n</v>
          </cell>
          <cell r="W22" t="str">
            <v>tr</v>
          </cell>
          <cell r="X22" t="str">
            <v>tr</v>
          </cell>
          <cell r="Y22" t="str">
            <v>n</v>
          </cell>
          <cell r="Z22" t="str">
            <v>tr</v>
          </cell>
          <cell r="AA22" t="str">
            <v>tr</v>
          </cell>
          <cell r="AB22">
            <v>0</v>
          </cell>
          <cell r="AC22" t="str">
            <v>tr</v>
          </cell>
          <cell r="AD22">
            <v>0</v>
          </cell>
          <cell r="AE22">
            <v>0</v>
          </cell>
          <cell r="AF22">
            <v>0</v>
          </cell>
          <cell r="AG22">
            <v>5.1</v>
          </cell>
          <cell r="AH22">
            <v>100.0111234705228</v>
          </cell>
          <cell r="AK22">
            <v>14.015572858731923</v>
          </cell>
          <cell r="AL22">
            <v>0</v>
          </cell>
          <cell r="AM22">
            <v>14</v>
          </cell>
          <cell r="AN22">
            <v>69.7</v>
          </cell>
          <cell r="AO22">
            <v>11.2</v>
          </cell>
        </row>
        <row r="27">
          <cell r="B27">
            <v>394</v>
          </cell>
          <cell r="C27" t="str">
            <v>tr</v>
          </cell>
          <cell r="D27">
            <v>105</v>
          </cell>
          <cell r="E27" t="str">
            <v>tr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105</v>
          </cell>
          <cell r="K27">
            <v>2</v>
          </cell>
          <cell r="L27" t="str">
            <v>tr</v>
          </cell>
          <cell r="M27" t="str">
            <v>tr</v>
          </cell>
          <cell r="P27" t="str">
            <v>tr</v>
          </cell>
          <cell r="Q27">
            <v>2</v>
          </cell>
          <cell r="R27" t="str">
            <v>tr</v>
          </cell>
          <cell r="S27">
            <v>0.2</v>
          </cell>
          <cell r="T27">
            <v>0.02</v>
          </cell>
          <cell r="U27" t="str">
            <v>tr</v>
          </cell>
          <cell r="V27" t="str">
            <v>tr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106.5989847715736</v>
          </cell>
          <cell r="AK27">
            <v>0</v>
          </cell>
          <cell r="AL27">
            <v>106.5989847715736</v>
          </cell>
          <cell r="AM27">
            <v>0</v>
          </cell>
          <cell r="AN27">
            <v>0</v>
          </cell>
          <cell r="AO27">
            <v>0</v>
          </cell>
        </row>
        <row r="81">
          <cell r="B81">
            <v>272</v>
          </cell>
          <cell r="C81">
            <v>13.2</v>
          </cell>
          <cell r="D81">
            <v>69.3</v>
          </cell>
          <cell r="E81">
            <v>2.1</v>
          </cell>
          <cell r="F81">
            <v>0.4</v>
          </cell>
          <cell r="G81">
            <v>6.1</v>
          </cell>
          <cell r="H81">
            <v>0</v>
          </cell>
          <cell r="I81">
            <v>0</v>
          </cell>
          <cell r="J81">
            <v>69.3</v>
          </cell>
          <cell r="K81">
            <v>46</v>
          </cell>
          <cell r="L81">
            <v>76</v>
          </cell>
          <cell r="M81">
            <v>35</v>
          </cell>
          <cell r="N81">
            <v>9</v>
          </cell>
          <cell r="O81">
            <v>0.3</v>
          </cell>
          <cell r="P81">
            <v>60</v>
          </cell>
          <cell r="Q81">
            <v>1020</v>
          </cell>
          <cell r="R81">
            <v>3.8</v>
          </cell>
          <cell r="S81">
            <v>0.7</v>
          </cell>
          <cell r="T81">
            <v>0.39</v>
          </cell>
          <cell r="U81">
            <v>8</v>
          </cell>
          <cell r="V81" t="str">
            <v>n</v>
          </cell>
          <cell r="W81">
            <v>0.12</v>
          </cell>
          <cell r="X81">
            <v>0.05</v>
          </cell>
          <cell r="Y81">
            <v>12</v>
          </cell>
          <cell r="Z81">
            <v>0.6</v>
          </cell>
          <cell r="AA81">
            <v>0.25</v>
          </cell>
          <cell r="AB81">
            <v>0</v>
          </cell>
          <cell r="AC81">
            <v>10</v>
          </cell>
          <cell r="AD81">
            <v>1</v>
          </cell>
          <cell r="AE81">
            <v>0</v>
          </cell>
          <cell r="AF81">
            <v>0</v>
          </cell>
          <cell r="AG81" t="str">
            <v>n</v>
          </cell>
          <cell r="AH81">
            <v>1.3235294117647058</v>
          </cell>
          <cell r="AI81">
            <v>3.088235294117647</v>
          </cell>
          <cell r="AJ81">
            <v>101.91176470588235</v>
          </cell>
          <cell r="AL81">
            <v>101.91176470588235</v>
          </cell>
          <cell r="AM81" t="str">
            <v>n</v>
          </cell>
          <cell r="AN81" t="str">
            <v>n</v>
          </cell>
          <cell r="AO81" t="str">
            <v>n</v>
          </cell>
        </row>
        <row r="89">
          <cell r="B89">
            <v>534</v>
          </cell>
          <cell r="C89">
            <v>6.4</v>
          </cell>
          <cell r="D89">
            <v>44.3</v>
          </cell>
          <cell r="E89">
            <v>7</v>
          </cell>
          <cell r="F89">
            <v>39.6</v>
          </cell>
          <cell r="G89">
            <v>20.1</v>
          </cell>
          <cell r="K89">
            <v>224</v>
          </cell>
          <cell r="L89">
            <v>164</v>
          </cell>
          <cell r="R89">
            <v>8</v>
          </cell>
          <cell r="W89">
            <v>0.36</v>
          </cell>
          <cell r="X89">
            <v>0.22</v>
          </cell>
          <cell r="Z89">
            <v>1.5</v>
          </cell>
          <cell r="AH89">
            <v>66.74157303370787</v>
          </cell>
          <cell r="AI89">
            <v>5.2434456928838955</v>
          </cell>
          <cell r="AJ89">
            <v>33.18352059925093</v>
          </cell>
          <cell r="AK89">
            <v>0</v>
          </cell>
          <cell r="AL89">
            <v>0</v>
          </cell>
        </row>
        <row r="139">
          <cell r="B139">
            <v>53</v>
          </cell>
          <cell r="C139">
            <v>70</v>
          </cell>
          <cell r="D139">
            <v>1.1</v>
          </cell>
          <cell r="E139">
            <v>11.4</v>
          </cell>
          <cell r="F139">
            <v>0.4</v>
          </cell>
          <cell r="G139">
            <v>6.2</v>
          </cell>
          <cell r="H139">
            <v>0</v>
          </cell>
          <cell r="I139">
            <v>1.1</v>
          </cell>
          <cell r="J139" t="str">
            <v>tr</v>
          </cell>
          <cell r="K139">
            <v>25</v>
          </cell>
          <cell r="L139">
            <v>390</v>
          </cell>
          <cell r="M139">
            <v>59</v>
          </cell>
          <cell r="N139">
            <v>20</v>
          </cell>
          <cell r="O139" t="str">
            <v>n</v>
          </cell>
          <cell r="P139">
            <v>16</v>
          </cell>
          <cell r="Q139">
            <v>610</v>
          </cell>
          <cell r="R139">
            <v>5</v>
          </cell>
          <cell r="S139">
            <v>3.2</v>
          </cell>
          <cell r="T139">
            <v>1.6</v>
          </cell>
          <cell r="U139" t="str">
            <v>n</v>
          </cell>
          <cell r="V139" t="str">
            <v>n</v>
          </cell>
          <cell r="W139">
            <v>0.71</v>
          </cell>
          <cell r="X139">
            <v>1.7</v>
          </cell>
          <cell r="Y139" t="str">
            <v>tr</v>
          </cell>
          <cell r="Z139">
            <v>11</v>
          </cell>
          <cell r="AA139">
            <v>0.6</v>
          </cell>
          <cell r="AB139" t="str">
            <v>tr</v>
          </cell>
          <cell r="AC139">
            <v>1250</v>
          </cell>
          <cell r="AD139" t="str">
            <v>tr</v>
          </cell>
          <cell r="AE139">
            <v>0</v>
          </cell>
          <cell r="AF139">
            <v>0</v>
          </cell>
          <cell r="AG139" t="str">
            <v>tr</v>
          </cell>
          <cell r="AH139">
            <v>6.7924528301886795</v>
          </cell>
          <cell r="AI139">
            <v>86.0377358490566</v>
          </cell>
          <cell r="AJ139">
            <v>8.301886792452832</v>
          </cell>
          <cell r="AK139">
            <v>0</v>
          </cell>
          <cell r="AL139">
            <v>0</v>
          </cell>
          <cell r="AM139" t="str">
            <v>n</v>
          </cell>
          <cell r="AN139" t="str">
            <v>n</v>
          </cell>
          <cell r="AO139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28"/>
  <sheetViews>
    <sheetView tabSelected="1" view="pageLayout" zoomScale="70" zoomScaleNormal="70" zoomScalePageLayoutView="70" workbookViewId="0" topLeftCell="A37">
      <selection activeCell="G28" sqref="G28"/>
    </sheetView>
  </sheetViews>
  <sheetFormatPr defaultColWidth="9.140625" defaultRowHeight="15"/>
  <cols>
    <col min="1" max="1" width="21.421875" style="16" customWidth="1"/>
    <col min="2" max="3" width="9.140625" style="2" customWidth="1"/>
    <col min="4" max="4" width="9.8515625" style="2" customWidth="1"/>
    <col min="5" max="5" width="17.00390625" style="2" customWidth="1"/>
    <col min="6" max="12" width="9.140625" style="2" customWidth="1"/>
    <col min="13" max="13" width="13.140625" style="2" customWidth="1"/>
    <col min="14" max="14" width="12.140625" style="2" customWidth="1"/>
    <col min="15" max="15" width="9.140625" style="2" customWidth="1"/>
    <col min="16" max="16" width="11.8515625" style="2" customWidth="1"/>
    <col min="17" max="17" width="9.140625" style="2" customWidth="1"/>
    <col min="18" max="18" width="11.28125" style="2" customWidth="1"/>
    <col min="19" max="21" width="9.140625" style="2" customWidth="1"/>
    <col min="22" max="22" width="12.57421875" style="2" customWidth="1"/>
    <col min="23" max="16384" width="9.140625" style="2" customWidth="1"/>
  </cols>
  <sheetData>
    <row r="1" spans="1:47" ht="18">
      <c r="A1" s="1" t="s">
        <v>0</v>
      </c>
      <c r="AQ1" s="3"/>
      <c r="AR1" s="3"/>
      <c r="AS1" s="3"/>
      <c r="AT1" s="3"/>
      <c r="AU1" s="3"/>
    </row>
    <row r="2" ht="18">
      <c r="A2" s="4" t="s">
        <v>1</v>
      </c>
    </row>
    <row r="4" spans="1:22" ht="30">
      <c r="A4" s="5"/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10</v>
      </c>
      <c r="K4" s="6" t="s">
        <v>11</v>
      </c>
      <c r="L4" s="6" t="s">
        <v>12</v>
      </c>
      <c r="M4" s="6" t="s">
        <v>13</v>
      </c>
      <c r="N4" s="6" t="s">
        <v>14</v>
      </c>
      <c r="O4" s="6" t="s">
        <v>15</v>
      </c>
      <c r="P4" s="6" t="s">
        <v>16</v>
      </c>
      <c r="Q4" s="6" t="s">
        <v>17</v>
      </c>
      <c r="R4" s="6" t="s">
        <v>18</v>
      </c>
      <c r="S4" s="6" t="s">
        <v>19</v>
      </c>
      <c r="T4" s="6" t="s">
        <v>20</v>
      </c>
      <c r="U4" s="6" t="s">
        <v>21</v>
      </c>
      <c r="V4" s="7" t="s">
        <v>22</v>
      </c>
    </row>
    <row r="5" spans="1:22" ht="14.25">
      <c r="A5" s="8" t="s">
        <v>23</v>
      </c>
      <c r="B5" s="9">
        <v>3000</v>
      </c>
      <c r="C5" s="9">
        <f>30*'[1]ΣΥΣΤΑΣΗ ΤΡΟΦΙΜΩΝ'!B7</f>
        <v>9300</v>
      </c>
      <c r="D5" s="9">
        <f>30*'[1]ΣΥΣΤΑΣΗ ΤΡΟΦΙΜΩΝ'!C7</f>
        <v>420</v>
      </c>
      <c r="E5" s="9">
        <f>30*'[1]ΣΥΣΤΑΣΗ ΤΡΟΦΙΜΩΝ'!D7</f>
        <v>1917</v>
      </c>
      <c r="F5" s="9">
        <f>30*'[1]ΣΥΣΤΑΣΗ ΤΡΟΦΙΜΩΝ'!E7</f>
        <v>381</v>
      </c>
      <c r="G5" s="9">
        <f>30*'[1]ΣΥΣΤΑΣΗ ΤΡΟΦΙΜΩΝ'!F7</f>
        <v>66</v>
      </c>
      <c r="H5" s="9">
        <f>30*'[1]ΣΥΣΤΑΣΗ ΤΡΟΦΙΜΩΝ'!G7</f>
        <v>258</v>
      </c>
      <c r="I5" s="9">
        <f>30*'[1]ΣΥΣΤΑΣΗ ΤΡΟΦΙΜΩΝ'!H7</f>
        <v>0</v>
      </c>
      <c r="J5" s="9">
        <f>30*'[1]ΣΥΣΤΑΣΗ ΤΡΟΦΙΜΩΝ'!I7</f>
        <v>1854</v>
      </c>
      <c r="K5" s="9">
        <f>30*'[1]ΣΥΣΤΑΣΗ ΤΡΟΦΙΜΩΝ'!J7</f>
        <v>63</v>
      </c>
      <c r="L5" s="9">
        <f>30*'[1]ΣΥΣΤΑΣΗ ΤΡΟΦΙΜΩΝ'!K7</f>
        <v>1140</v>
      </c>
      <c r="M5" s="9">
        <f>30*'[1]ΣΥΣΤΑΣΗ ΤΡΟΦΙΜΩΝ'!L7</f>
        <v>9600</v>
      </c>
      <c r="N5" s="9">
        <f>30*'[1]ΣΥΣΤΑΣΗ ΤΡΟΦΙΜΩΝ'!M7</f>
        <v>3600</v>
      </c>
      <c r="O5" s="9" t="s">
        <v>24</v>
      </c>
      <c r="P5" s="9" t="s">
        <v>24</v>
      </c>
      <c r="Q5" s="9">
        <f>30*'[1]ΣΥΣΤΑΣΗ ΤΡΟΦΙΜΩΝ'!P7</f>
        <v>90</v>
      </c>
      <c r="R5" s="9">
        <f>30*'[1]ΣΥΣΤΑΣΗ ΤΡΟΦΙΜΩΝ'!Q7</f>
        <v>10200</v>
      </c>
      <c r="S5" s="9">
        <f>30*'[1]ΣΥΣΤΑΣΗ ΤΡΟΦΙΜΩΝ'!R7</f>
        <v>117</v>
      </c>
      <c r="T5" s="9">
        <f>30*'[1]ΣΥΣΤΑΣΗ ΤΡΟΦΙΜΩΝ'!S7</f>
        <v>87</v>
      </c>
      <c r="U5" s="9">
        <f>30*'[1]ΣΥΣΤΑΣΗ ΤΡΟΦΙΜΩΝ'!T7</f>
        <v>13.5</v>
      </c>
      <c r="V5" s="10">
        <f>30*'[1]ΣΥΣΤΑΣΗ ΤΡΟΦΙΜΩΝ'!U7</f>
        <v>1590</v>
      </c>
    </row>
    <row r="6" spans="1:22" ht="14.25">
      <c r="A6" s="8" t="s">
        <v>25</v>
      </c>
      <c r="B6" s="9">
        <v>50</v>
      </c>
      <c r="C6" s="9">
        <f>0.5*'[1]ΣΥΣΤΑΣΗ ΤΡΟΦΙΜΩΝ'!B139</f>
        <v>26.5</v>
      </c>
      <c r="D6" s="9">
        <f>0.5*'[1]ΣΥΣΤΑΣΗ ΤΡΟΦΙΜΩΝ'!C139</f>
        <v>35</v>
      </c>
      <c r="E6" s="9">
        <f>0.5*'[1]ΣΥΣΤΑΣΗ ΤΡΟΦΙΜΩΝ'!D139</f>
        <v>0.55</v>
      </c>
      <c r="F6" s="9">
        <f>0.5*'[1]ΣΥΣΤΑΣΗ ΤΡΟΦΙΜΩΝ'!E139</f>
        <v>5.7</v>
      </c>
      <c r="G6" s="9">
        <f>0.5*'[1]ΣΥΣΤΑΣΗ ΤΡΟΦΙΜΩΝ'!F139</f>
        <v>0.2</v>
      </c>
      <c r="H6" s="9">
        <f>0.5*'[1]ΣΥΣΤΑΣΗ ΤΡΟΦΙΜΩΝ'!G139</f>
        <v>3.1</v>
      </c>
      <c r="I6" s="9">
        <f>0.5*'[1]ΣΥΣΤΑΣΗ ΤΡΟΦΙΜΩΝ'!H139</f>
        <v>0</v>
      </c>
      <c r="J6" s="9">
        <f>0.5*'[1]ΣΥΣΤΑΣΗ ΤΡΟΦΙΜΩΝ'!I139</f>
        <v>0.55</v>
      </c>
      <c r="K6" s="9" t="str">
        <f>'[1]ΣΥΣΤΑΣΗ ΤΡΟΦΙΜΩΝ'!J139</f>
        <v>tr</v>
      </c>
      <c r="L6" s="9">
        <f>0.5*'[1]ΣΥΣΤΑΣΗ ΤΡΟΦΙΜΩΝ'!K139</f>
        <v>12.5</v>
      </c>
      <c r="M6" s="9">
        <f>0.5*'[1]ΣΥΣΤΑΣΗ ΤΡΟΦΙΜΩΝ'!L139</f>
        <v>195</v>
      </c>
      <c r="N6" s="9">
        <f>0.5*'[1]ΣΥΣΤΑΣΗ ΤΡΟΦΙΜΩΝ'!M139</f>
        <v>29.5</v>
      </c>
      <c r="O6" s="9">
        <f>0.5*'[1]ΣΥΣΤΑΣΗ ΤΡΟΦΙΜΩΝ'!N139</f>
        <v>10</v>
      </c>
      <c r="P6" s="9" t="str">
        <f>'[1]ΣΥΣΤΑΣΗ ΤΡΟΦΙΜΩΝ'!O139</f>
        <v>n</v>
      </c>
      <c r="Q6" s="9">
        <f>0.5*'[1]ΣΥΣΤΑΣΗ ΤΡΟΦΙΜΩΝ'!P139</f>
        <v>8</v>
      </c>
      <c r="R6" s="9">
        <f>0.5*'[1]ΣΥΣΤΑΣΗ ΤΡΟΦΙΜΩΝ'!Q139</f>
        <v>305</v>
      </c>
      <c r="S6" s="9">
        <f>0.5*'[1]ΣΥΣΤΑΣΗ ΤΡΟΦΙΜΩΝ'!R139</f>
        <v>2.5</v>
      </c>
      <c r="T6" s="9">
        <f>0.5*'[1]ΣΥΣΤΑΣΗ ΤΡΟΦΙΜΩΝ'!S139</f>
        <v>1.6</v>
      </c>
      <c r="U6" s="9">
        <f>0.5*'[1]ΣΥΣΤΑΣΗ ΤΡΟΦΙΜΩΝ'!T139</f>
        <v>0.8</v>
      </c>
      <c r="V6" s="10" t="str">
        <f>'[1]ΣΥΣΤΑΣΗ ΤΡΟΦΙΜΩΝ'!U139</f>
        <v>n</v>
      </c>
    </row>
    <row r="7" spans="1:22" ht="18.75" customHeight="1">
      <c r="A7" s="8" t="s">
        <v>26</v>
      </c>
      <c r="B7" s="9">
        <v>220</v>
      </c>
      <c r="C7" s="9">
        <f>2.2*'[1]ΣΥΣΤΑΣΗ ΤΡΟΦΙΜΩΝ'!B22</f>
        <v>1977.8000000000002</v>
      </c>
      <c r="D7" s="9" t="str">
        <f>'[1]ΣΥΣΤΑΣΗ ΤΡΟΦΙΜΩΝ'!C22</f>
        <v>tr</v>
      </c>
      <c r="E7" s="9" t="str">
        <f>'[1]ΣΥΣΤΑΣΗ ΤΡΟΦΙΜΩΝ'!D22</f>
        <v>tr</v>
      </c>
      <c r="F7" s="9" t="str">
        <f>'[1]ΣΥΣΤΑΣΗ ΤΡΟΦΙΜΩΝ'!E22</f>
        <v>tr</v>
      </c>
      <c r="G7" s="9">
        <f>2.2*'[1]ΣΥΣΤΑΣΗ ΤΡΟΦΙΜΩΝ'!F22</f>
        <v>219.78000000000003</v>
      </c>
      <c r="H7" s="9">
        <f>2.2*'[1]ΣΥΣΤΑΣΗ ΤΡΟΦΙΜΩΝ'!G22</f>
        <v>0</v>
      </c>
      <c r="I7" s="9">
        <f>2.2*'[1]ΣΥΣΤΑΣΗ ΤΡΟΦΙΜΩΝ'!H22</f>
        <v>0</v>
      </c>
      <c r="J7" s="9">
        <f>2.2*'[1]ΣΥΣΤΑΣΗ ΤΡΟΦΙΜΩΝ'!I22</f>
        <v>0</v>
      </c>
      <c r="K7" s="9">
        <f>2.2*'[1]ΣΥΣΤΑΣΗ ΤΡΟΦΙΜΩΝ'!J22</f>
        <v>0</v>
      </c>
      <c r="L7" s="9" t="str">
        <f>'[1]ΣΥΣΤΑΣΗ ΤΡΟΦΙΜΩΝ'!K22</f>
        <v>tr</v>
      </c>
      <c r="M7" s="9" t="str">
        <f>'[1]ΣΥΣΤΑΣΗ ΤΡΟΦΙΜΩΝ'!L22</f>
        <v>tr</v>
      </c>
      <c r="N7" s="9" t="str">
        <f>'[1]ΣΥΣΤΑΣΗ ΤΡΟΦΙΜΩΝ'!M22</f>
        <v>tr</v>
      </c>
      <c r="O7" s="9" t="s">
        <v>24</v>
      </c>
      <c r="P7" s="9" t="s">
        <v>24</v>
      </c>
      <c r="Q7" s="9" t="str">
        <f>'[1]ΣΥΣΤΑΣΗ ΤΡΟΦΙΜΩΝ'!P22</f>
        <v>tr</v>
      </c>
      <c r="R7" s="9" t="str">
        <f>'[1]ΣΥΣΤΑΣΗ ΤΡΟΦΙΜΩΝ'!Q22</f>
        <v>n</v>
      </c>
      <c r="S7" s="9" t="str">
        <f>'[1]ΣΥΣΤΑΣΗ ΤΡΟΦΙΜΩΝ'!R22</f>
        <v>tr</v>
      </c>
      <c r="T7" s="9" t="str">
        <f>'[1]ΣΥΣΤΑΣΗ ΤΡΟΦΙΜΩΝ'!S22</f>
        <v>tr</v>
      </c>
      <c r="U7" s="9" t="str">
        <f>'[1]ΣΥΣΤΑΣΗ ΤΡΟΦΙΜΩΝ'!T22</f>
        <v>tr</v>
      </c>
      <c r="V7" s="10" t="str">
        <f>'[1]ΣΥΣΤΑΣΗ ΤΡΟΦΙΜΩΝ'!U22</f>
        <v>tr</v>
      </c>
    </row>
    <row r="8" spans="1:22" ht="14.25">
      <c r="A8" s="8" t="s">
        <v>27</v>
      </c>
      <c r="B8" s="9">
        <v>200</v>
      </c>
      <c r="C8" s="9">
        <f>2*'[1]ΣΥΣΤΑΣΗ ΤΡΟΦΙΜΩΝ'!B27</f>
        <v>788</v>
      </c>
      <c r="D8" s="9" t="str">
        <f>'[1]ΣΥΣΤΑΣΗ ΤΡΟΦΙΜΩΝ'!C27</f>
        <v>tr</v>
      </c>
      <c r="E8" s="9">
        <f>2*'[1]ΣΥΣΤΑΣΗ ΤΡΟΦΙΜΩΝ'!D27</f>
        <v>210</v>
      </c>
      <c r="F8" s="9" t="str">
        <f>'[1]ΣΥΣΤΑΣΗ ΤΡΟΦΙΜΩΝ'!E27</f>
        <v>tr</v>
      </c>
      <c r="G8" s="9">
        <f>2*'[1]ΣΥΣΤΑΣΗ ΤΡΟΦΙΜΩΝ'!F27</f>
        <v>0</v>
      </c>
      <c r="H8" s="9">
        <f>2*'[1]ΣΥΣΤΑΣΗ ΤΡΟΦΙΜΩΝ'!G27</f>
        <v>0</v>
      </c>
      <c r="I8" s="9">
        <f>2*'[1]ΣΥΣΤΑΣΗ ΤΡΟΦΙΜΩΝ'!H27</f>
        <v>0</v>
      </c>
      <c r="J8" s="9">
        <f>2*'[1]ΣΥΣΤΑΣΗ ΤΡΟΦΙΜΩΝ'!I27</f>
        <v>0</v>
      </c>
      <c r="K8" s="9">
        <f>2*'[1]ΣΥΣΤΑΣΗ ΤΡΟΦΙΜΩΝ'!J27</f>
        <v>210</v>
      </c>
      <c r="L8" s="9">
        <f>2*'[1]ΣΥΣΤΑΣΗ ΤΡΟΦΙΜΩΝ'!K27</f>
        <v>4</v>
      </c>
      <c r="M8" s="9" t="str">
        <f>'[1]ΣΥΣΤΑΣΗ ΤΡΟΦΙΜΩΝ'!L27</f>
        <v>tr</v>
      </c>
      <c r="N8" s="9" t="str">
        <f>'[1]ΣΥΣΤΑΣΗ ΤΡΟΦΙΜΩΝ'!M27</f>
        <v>tr</v>
      </c>
      <c r="O8" s="9" t="s">
        <v>24</v>
      </c>
      <c r="P8" s="9" t="s">
        <v>24</v>
      </c>
      <c r="Q8" s="9" t="str">
        <f>'[1]ΣΥΣΤΑΣΗ ΤΡΟΦΙΜΩΝ'!P27</f>
        <v>tr</v>
      </c>
      <c r="R8" s="9">
        <f>2*'[1]ΣΥΣΤΑΣΗ ΤΡΟΦΙΜΩΝ'!Q27</f>
        <v>4</v>
      </c>
      <c r="S8" s="9" t="str">
        <f>'[1]ΣΥΣΤΑΣΗ ΤΡΟΦΙΜΩΝ'!R27</f>
        <v>tr</v>
      </c>
      <c r="T8" s="9">
        <f>2*'[1]ΣΥΣΤΑΣΗ ΤΡΟΦΙΜΩΝ'!S27</f>
        <v>0.4</v>
      </c>
      <c r="U8" s="9">
        <f>2*'[1]ΣΥΣΤΑΣΗ ΤΡΟΦΙΜΩΝ'!T27</f>
        <v>0.04</v>
      </c>
      <c r="V8" s="10" t="str">
        <f>'[1]ΣΥΣΤΑΣΗ ΤΡΟΦΙΜΩΝ'!U27</f>
        <v>tr</v>
      </c>
    </row>
    <row r="9" spans="1:22" ht="14.25">
      <c r="A9" s="8" t="s">
        <v>28</v>
      </c>
      <c r="B9" s="9">
        <v>200</v>
      </c>
      <c r="C9" s="9">
        <f>2*'[1]ΣΥΣΤΑΣΗ ΤΡΟΦΙΜΩΝ'!B89</f>
        <v>1068</v>
      </c>
      <c r="D9" s="9">
        <f>2*'[1]ΣΥΣΤΑΣΗ ΤΡΟΦΙΜΩΝ'!C89</f>
        <v>12.8</v>
      </c>
      <c r="E9" s="9">
        <f>2*'[1]ΣΥΣΤΑΣΗ ΤΡΟΦΙΜΩΝ'!D89</f>
        <v>88.6</v>
      </c>
      <c r="F9" s="9">
        <f>2*'[1]ΣΥΣΤΑΣΗ ΤΡΟΦΙΜΩΝ'!E89</f>
        <v>14</v>
      </c>
      <c r="G9" s="9">
        <f>2*'[1]ΣΥΣΤΑΣΗ ΤΡΟΦΙΜΩΝ'!F89</f>
        <v>79.2</v>
      </c>
      <c r="H9" s="9">
        <f>2*'[1]ΣΥΣΤΑΣΗ ΤΡΟΦΙΜΩΝ'!G89</f>
        <v>40.2</v>
      </c>
      <c r="I9" s="9" t="s">
        <v>24</v>
      </c>
      <c r="J9" s="9" t="s">
        <v>24</v>
      </c>
      <c r="K9" s="9" t="s">
        <v>24</v>
      </c>
      <c r="L9" s="9">
        <f>2*'[1]ΣΥΣΤΑΣΗ ΤΡΟΦΙΜΩΝ'!K89</f>
        <v>448</v>
      </c>
      <c r="M9" s="9">
        <f>2*'[1]ΣΥΣΤΑΣΗ ΤΡΟΦΙΜΩΝ'!L89</f>
        <v>328</v>
      </c>
      <c r="N9" s="9" t="s">
        <v>24</v>
      </c>
      <c r="O9" s="9" t="s">
        <v>24</v>
      </c>
      <c r="P9" s="9" t="s">
        <v>24</v>
      </c>
      <c r="Q9" s="9" t="s">
        <v>24</v>
      </c>
      <c r="R9" s="9" t="s">
        <v>24</v>
      </c>
      <c r="S9" s="9">
        <f>2*'[1]ΣΥΣΤΑΣΗ ΤΡΟΦΙΜΩΝ'!R89</f>
        <v>16</v>
      </c>
      <c r="T9" s="9" t="s">
        <v>24</v>
      </c>
      <c r="U9" s="9" t="s">
        <v>24</v>
      </c>
      <c r="V9" s="10" t="s">
        <v>24</v>
      </c>
    </row>
    <row r="10" spans="1:22" ht="14.25">
      <c r="A10" s="8" t="s">
        <v>29</v>
      </c>
      <c r="B10" s="9">
        <v>165</v>
      </c>
      <c r="C10" s="9">
        <f>1.65*'[1]ΣΥΣΤΑΣΗ ΤΡΟΦΙΜΩΝ'!B81</f>
        <v>448.79999999999995</v>
      </c>
      <c r="D10" s="9">
        <f>1.65*'[1]ΣΥΣΤΑΣΗ ΤΡΟΦΙΜΩΝ'!C81</f>
        <v>21.779999999999998</v>
      </c>
      <c r="E10" s="9">
        <f>1.65*'[1]ΣΥΣΤΑΣΗ ΤΡΟΦΙΜΩΝ'!D81</f>
        <v>114.34499999999998</v>
      </c>
      <c r="F10" s="9">
        <f>1.65*'[1]ΣΥΣΤΑΣΗ ΤΡΟΦΙΜΩΝ'!E81</f>
        <v>3.465</v>
      </c>
      <c r="G10" s="9">
        <f>1.65*'[1]ΣΥΣΤΑΣΗ ΤΡΟΦΙΜΩΝ'!F81</f>
        <v>0.66</v>
      </c>
      <c r="H10" s="9">
        <f>1.65*'[1]ΣΥΣΤΑΣΗ ΤΡΟΦΙΜΩΝ'!G81</f>
        <v>10.065</v>
      </c>
      <c r="I10" s="9">
        <f>1.65*'[1]ΣΥΣΤΑΣΗ ΤΡΟΦΙΜΩΝ'!H81</f>
        <v>0</v>
      </c>
      <c r="J10" s="9">
        <f>1.65*'[1]ΣΥΣΤΑΣΗ ΤΡΟΦΙΜΩΝ'!I81</f>
        <v>0</v>
      </c>
      <c r="K10" s="9">
        <f>1.65*'[1]ΣΥΣΤΑΣΗ ΤΡΟΦΙΜΩΝ'!J81</f>
        <v>114.34499999999998</v>
      </c>
      <c r="L10" s="9">
        <f>1.65*'[1]ΣΥΣΤΑΣΗ ΤΡΟΦΙΜΩΝ'!K81</f>
        <v>75.89999999999999</v>
      </c>
      <c r="M10" s="9">
        <f>1.65*'[1]ΣΥΣΤΑΣΗ ΤΡΟΦΙΜΩΝ'!L81</f>
        <v>125.39999999999999</v>
      </c>
      <c r="N10" s="9">
        <f>1.65*'[1]ΣΥΣΤΑΣΗ ΤΡΟΦΙΜΩΝ'!M81</f>
        <v>57.75</v>
      </c>
      <c r="O10" s="9">
        <f>1.65*'[1]ΣΥΣΤΑΣΗ ΤΡΟΦΙΜΩΝ'!N81</f>
        <v>14.85</v>
      </c>
      <c r="P10" s="9">
        <f>1.65*'[1]ΣΥΣΤΑΣΗ ΤΡΟΦΙΜΩΝ'!O81</f>
        <v>0.49499999999999994</v>
      </c>
      <c r="Q10" s="9">
        <f>1.65*'[1]ΣΥΣΤΑΣΗ ΤΡΟΦΙΜΩΝ'!P81</f>
        <v>99</v>
      </c>
      <c r="R10" s="9">
        <f>1.65*'[1]ΣΥΣΤΑΣΗ ΤΡΟΦΙΜΩΝ'!Q81</f>
        <v>1683</v>
      </c>
      <c r="S10" s="9">
        <f>1.65*'[1]ΣΥΣΤΑΣΗ ΤΡΟΦΙΜΩΝ'!R81</f>
        <v>6.27</v>
      </c>
      <c r="T10" s="9">
        <f>1.65*'[1]ΣΥΣΤΑΣΗ ΤΡΟΦΙΜΩΝ'!S81</f>
        <v>1.1549999999999998</v>
      </c>
      <c r="U10" s="9">
        <f>1.65*'[1]ΣΥΣΤΑΣΗ ΤΡΟΦΙΜΩΝ'!T81</f>
        <v>0.6435</v>
      </c>
      <c r="V10" s="9">
        <f>1.65*'[1]ΣΥΣΤΑΣΗ ΤΡΟΦΙΜΩΝ'!U81</f>
        <v>13.2</v>
      </c>
    </row>
    <row r="11" spans="1:22" ht="14.25">
      <c r="A11" s="8" t="s">
        <v>30</v>
      </c>
      <c r="B11" s="9">
        <v>1500</v>
      </c>
      <c r="C11" s="9"/>
      <c r="D11" s="9">
        <v>1500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10"/>
    </row>
    <row r="12" spans="1:22" ht="14.25">
      <c r="A12" s="11" t="s">
        <v>31</v>
      </c>
      <c r="B12" s="9">
        <f aca="true" t="shared" si="0" ref="B12:V12">SUM(B5:B11)</f>
        <v>5335</v>
      </c>
      <c r="C12" s="9">
        <f t="shared" si="0"/>
        <v>13609.099999999999</v>
      </c>
      <c r="D12" s="9">
        <f t="shared" si="0"/>
        <v>1989.58</v>
      </c>
      <c r="E12" s="9">
        <f t="shared" si="0"/>
        <v>2330.495</v>
      </c>
      <c r="F12" s="9">
        <f t="shared" si="0"/>
        <v>404.16499999999996</v>
      </c>
      <c r="G12" s="9">
        <f t="shared" si="0"/>
        <v>365.84000000000003</v>
      </c>
      <c r="H12" s="9">
        <f t="shared" si="0"/>
        <v>311.365</v>
      </c>
      <c r="I12" s="9">
        <f t="shared" si="0"/>
        <v>0</v>
      </c>
      <c r="J12" s="9">
        <f t="shared" si="0"/>
        <v>1854.55</v>
      </c>
      <c r="K12" s="9">
        <f t="shared" si="0"/>
        <v>387.34499999999997</v>
      </c>
      <c r="L12" s="9">
        <f t="shared" si="0"/>
        <v>1680.4</v>
      </c>
      <c r="M12" s="9">
        <f t="shared" si="0"/>
        <v>10248.4</v>
      </c>
      <c r="N12" s="9">
        <f t="shared" si="0"/>
        <v>3687.25</v>
      </c>
      <c r="O12" s="9">
        <f t="shared" si="0"/>
        <v>24.85</v>
      </c>
      <c r="P12" s="9">
        <f t="shared" si="0"/>
        <v>0.49499999999999994</v>
      </c>
      <c r="Q12" s="9">
        <f t="shared" si="0"/>
        <v>197</v>
      </c>
      <c r="R12" s="9">
        <f t="shared" si="0"/>
        <v>12192</v>
      </c>
      <c r="S12" s="9">
        <f t="shared" si="0"/>
        <v>141.77</v>
      </c>
      <c r="T12" s="9">
        <f t="shared" si="0"/>
        <v>90.155</v>
      </c>
      <c r="U12" s="9">
        <f t="shared" si="0"/>
        <v>14.9835</v>
      </c>
      <c r="V12" s="10">
        <f t="shared" si="0"/>
        <v>1603.2</v>
      </c>
    </row>
    <row r="13" spans="1:22" ht="28.5">
      <c r="A13" s="11" t="s">
        <v>32</v>
      </c>
      <c r="B13" s="9">
        <v>100</v>
      </c>
      <c r="C13" s="9">
        <f aca="true" t="shared" si="1" ref="C13:V13">100*C12/$B$12</f>
        <v>255.09090909090904</v>
      </c>
      <c r="D13" s="9">
        <f t="shared" si="1"/>
        <v>37.292970946579196</v>
      </c>
      <c r="E13" s="9">
        <f t="shared" si="1"/>
        <v>43.68313027179006</v>
      </c>
      <c r="F13" s="9">
        <f t="shared" si="1"/>
        <v>7.57572633552015</v>
      </c>
      <c r="G13" s="9">
        <f t="shared" si="1"/>
        <v>6.857357075913777</v>
      </c>
      <c r="H13" s="9">
        <f t="shared" si="1"/>
        <v>5.836269915651359</v>
      </c>
      <c r="I13" s="9">
        <f t="shared" si="1"/>
        <v>0</v>
      </c>
      <c r="J13" s="9">
        <f t="shared" si="1"/>
        <v>34.76194939081537</v>
      </c>
      <c r="K13" s="9">
        <f t="shared" si="1"/>
        <v>7.260449859418932</v>
      </c>
      <c r="L13" s="9">
        <f t="shared" si="1"/>
        <v>31.497656982193064</v>
      </c>
      <c r="M13" s="9">
        <f t="shared" si="1"/>
        <v>192.09746954076851</v>
      </c>
      <c r="N13" s="9">
        <f t="shared" si="1"/>
        <v>69.11433926897844</v>
      </c>
      <c r="O13" s="9">
        <f t="shared" si="1"/>
        <v>0.46579194001874413</v>
      </c>
      <c r="P13" s="9">
        <f t="shared" si="1"/>
        <v>0.009278350515463916</v>
      </c>
      <c r="Q13" s="9">
        <f t="shared" si="1"/>
        <v>3.6925960637300843</v>
      </c>
      <c r="R13" s="9">
        <f t="shared" si="1"/>
        <v>228.52858481724462</v>
      </c>
      <c r="S13" s="9">
        <f t="shared" si="1"/>
        <v>2.6573570759137772</v>
      </c>
      <c r="T13" s="9">
        <f t="shared" si="1"/>
        <v>1.6898781630740394</v>
      </c>
      <c r="U13" s="9">
        <f t="shared" si="1"/>
        <v>0.2808528584817244</v>
      </c>
      <c r="V13" s="10">
        <f t="shared" si="1"/>
        <v>30.050609184629803</v>
      </c>
    </row>
    <row r="14" spans="1:22" ht="42.75">
      <c r="A14" s="12" t="s">
        <v>33</v>
      </c>
      <c r="B14" s="13">
        <v>130</v>
      </c>
      <c r="C14" s="13">
        <f>130*C13/100</f>
        <v>331.61818181818177</v>
      </c>
      <c r="D14" s="13">
        <f>130*D13/100-30</f>
        <v>18.480862230552958</v>
      </c>
      <c r="E14" s="13">
        <f aca="true" t="shared" si="2" ref="E14:V14">130*E13/100</f>
        <v>56.78806935332708</v>
      </c>
      <c r="F14" s="13">
        <f t="shared" si="2"/>
        <v>9.848444236176194</v>
      </c>
      <c r="G14" s="13">
        <f t="shared" si="2"/>
        <v>8.914564198687911</v>
      </c>
      <c r="H14" s="13">
        <f t="shared" si="2"/>
        <v>7.587150890346766</v>
      </c>
      <c r="I14" s="13">
        <f t="shared" si="2"/>
        <v>0</v>
      </c>
      <c r="J14" s="13">
        <f t="shared" si="2"/>
        <v>45.19053420805998</v>
      </c>
      <c r="K14" s="13">
        <f t="shared" si="2"/>
        <v>9.438584817244612</v>
      </c>
      <c r="L14" s="13">
        <f t="shared" si="2"/>
        <v>40.946954076850986</v>
      </c>
      <c r="M14" s="13">
        <f t="shared" si="2"/>
        <v>249.72671040299906</v>
      </c>
      <c r="N14" s="13">
        <f t="shared" si="2"/>
        <v>89.84864104967197</v>
      </c>
      <c r="O14" s="13">
        <f t="shared" si="2"/>
        <v>0.6055295220243674</v>
      </c>
      <c r="P14" s="13">
        <f t="shared" si="2"/>
        <v>0.01206185567010309</v>
      </c>
      <c r="Q14" s="13">
        <f t="shared" si="2"/>
        <v>4.80037488284911</v>
      </c>
      <c r="R14" s="13">
        <f t="shared" si="2"/>
        <v>297.087160262418</v>
      </c>
      <c r="S14" s="13">
        <f t="shared" si="2"/>
        <v>3.4545641986879105</v>
      </c>
      <c r="T14" s="13">
        <f t="shared" si="2"/>
        <v>2.196841611996251</v>
      </c>
      <c r="U14" s="13">
        <f t="shared" si="2"/>
        <v>0.3651087160262418</v>
      </c>
      <c r="V14" s="14">
        <f t="shared" si="2"/>
        <v>39.06579194001874</v>
      </c>
    </row>
    <row r="18" spans="1:21" ht="60">
      <c r="A18" s="5"/>
      <c r="B18" s="6" t="s">
        <v>34</v>
      </c>
      <c r="C18" s="6" t="s">
        <v>35</v>
      </c>
      <c r="D18" s="6" t="s">
        <v>36</v>
      </c>
      <c r="E18" s="6" t="s">
        <v>37</v>
      </c>
      <c r="F18" s="6" t="s">
        <v>38</v>
      </c>
      <c r="G18" s="6" t="s">
        <v>39</v>
      </c>
      <c r="H18" s="6" t="s">
        <v>40</v>
      </c>
      <c r="I18" s="6" t="s">
        <v>41</v>
      </c>
      <c r="J18" s="6" t="s">
        <v>42</v>
      </c>
      <c r="K18" s="6" t="s">
        <v>43</v>
      </c>
      <c r="L18" s="6" t="s">
        <v>44</v>
      </c>
      <c r="M18" s="6" t="s">
        <v>45</v>
      </c>
      <c r="N18" s="6" t="s">
        <v>46</v>
      </c>
      <c r="O18" s="6" t="s">
        <v>47</v>
      </c>
      <c r="P18" s="6" t="s">
        <v>48</v>
      </c>
      <c r="Q18" s="6" t="s">
        <v>49</v>
      </c>
      <c r="R18" s="6" t="s">
        <v>50</v>
      </c>
      <c r="S18" s="6" t="s">
        <v>51</v>
      </c>
      <c r="T18" s="6" t="s">
        <v>52</v>
      </c>
      <c r="U18" s="7" t="s">
        <v>53</v>
      </c>
    </row>
    <row r="19" spans="1:21" ht="14.25">
      <c r="A19" s="8" t="s">
        <v>23</v>
      </c>
      <c r="B19" s="9" t="s">
        <v>24</v>
      </c>
      <c r="C19" s="9">
        <f>30*'[1]ΣΥΣΤΑΣΗ ΤΡΟΦΙΜΩΝ'!W7*0.8</f>
        <v>33.6</v>
      </c>
      <c r="D19" s="9">
        <f>30*'[1]ΣΥΣΤΑΣΗ ΤΡΟΦΙΜΩΝ'!X7*0.9</f>
        <v>2.4299999999999997</v>
      </c>
      <c r="E19" s="9">
        <f>30*'[1]ΣΥΣΤΑΣΗ ΤΡΟΦΙΜΩΝ'!Y7</f>
        <v>0</v>
      </c>
      <c r="F19" s="9">
        <f>30*'[1]ΣΥΣΤΑΣΗ ΤΡΟΦΙΜΩΝ'!Z7*0.9</f>
        <v>18.900000000000002</v>
      </c>
      <c r="G19" s="9">
        <f>30*'[1]ΣΥΣΤΑΣΗ ΤΡΟΦΙΜΩΝ'!AA7*0.9</f>
        <v>13.5</v>
      </c>
      <c r="H19" s="9">
        <f>30*'[1]ΣΥΣΤΑΣΗ ΤΡΟΦΙΜΩΝ'!AB7</f>
        <v>0</v>
      </c>
      <c r="I19" s="9">
        <f>30*'[1]ΣΥΣΤΑΣΗ ΤΡΟΦΙΜΩΝ'!AC7*0.7</f>
        <v>1197</v>
      </c>
      <c r="J19" s="9">
        <f>30*'[1]ΣΥΣΤΑΣΗ ΤΡΟΦΙΜΩΝ'!AD7</f>
        <v>0</v>
      </c>
      <c r="K19" s="9">
        <f>30*'[1]ΣΥΣΤΑΣΗ ΤΡΟΦΙΜΩΝ'!AE7</f>
        <v>0</v>
      </c>
      <c r="L19" s="9">
        <f>30*'[1]ΣΥΣΤΑΣΗ ΤΡΟΦΙΜΩΝ'!AF7</f>
        <v>0</v>
      </c>
      <c r="M19" s="9">
        <f>30*'[1]ΣΥΣΤΑΣΗ ΤΡΟΦΙΜΩΝ'!AG7</f>
        <v>42</v>
      </c>
      <c r="N19" s="9">
        <f>'[1]ΣΥΣΤΑΣΗ ΤΡΟΦΙΜΩΝ'!AH7</f>
        <v>6.387096774193548</v>
      </c>
      <c r="O19" s="9">
        <f>'[1]ΣΥΣΤΑΣΗ ΤΡΟΦΙΜΩΝ'!AI7</f>
        <v>16.387096774193548</v>
      </c>
      <c r="P19" s="9">
        <f>'[1]ΣΥΣΤΑΣΗ ΤΡΟΦΙΜΩΝ'!AJ7</f>
        <v>82.45161290322581</v>
      </c>
      <c r="Q19" s="9">
        <f>'[1]ΣΥΣΤΑΣΗ ΤΡΟΦΙΜΩΝ'!AK7</f>
        <v>0.8709677419354839</v>
      </c>
      <c r="R19" s="9">
        <f>'[1]ΣΥΣΤΑΣΗ ΤΡΟΦΙΜΩΝ'!AL7</f>
        <v>2.7096774193548385</v>
      </c>
      <c r="S19" s="9">
        <f>30*'[1]ΣΥΣΤΑΣΗ ΤΡΟΦΙΜΩΝ'!AM7</f>
        <v>9</v>
      </c>
      <c r="T19" s="9">
        <f>30*'[1]ΣΥΣΤΑΣΗ ΤΡΟΦΙΜΩΝ'!AN7</f>
        <v>9</v>
      </c>
      <c r="U19" s="10">
        <f>30*'[1]ΣΥΣΤΑΣΗ ΤΡΟΦΙΜΩΝ'!AO7</f>
        <v>30</v>
      </c>
    </row>
    <row r="20" spans="1:21" ht="14.25">
      <c r="A20" s="8" t="s">
        <v>25</v>
      </c>
      <c r="B20" s="9" t="str">
        <f>'[1]ΣΥΣΤΑΣΗ ΤΡΟΦΙΜΩΝ'!V139</f>
        <v>n</v>
      </c>
      <c r="C20" s="9">
        <f>0.5*'[1]ΣΥΣΤΑΣΗ ΤΡΟΦΙΜΩΝ'!W139</f>
        <v>0.355</v>
      </c>
      <c r="D20" s="9">
        <f>0.5*'[1]ΣΥΣΤΑΣΗ ΤΡΟΦΙΜΩΝ'!X139</f>
        <v>0.85</v>
      </c>
      <c r="E20" s="9" t="str">
        <f>'[1]ΣΥΣΤΑΣΗ ΤΡΟΦΙΜΩΝ'!Y139</f>
        <v>tr</v>
      </c>
      <c r="F20" s="9">
        <f>0.5*'[1]ΣΥΣΤΑΣΗ ΤΡΟΦΙΜΩΝ'!Z139</f>
        <v>5.5</v>
      </c>
      <c r="G20" s="9">
        <f>0.5*'[1]ΣΥΣΤΑΣΗ ΤΡΟΦΙΜΩΝ'!AA139</f>
        <v>0.3</v>
      </c>
      <c r="H20" s="9" t="str">
        <f>'[1]ΣΥΣΤΑΣΗ ΤΡΟΦΙΜΩΝ'!AB139</f>
        <v>tr</v>
      </c>
      <c r="I20" s="9">
        <f>0.5*'[1]ΣΥΣΤΑΣΗ ΤΡΟΦΙΜΩΝ'!AC139</f>
        <v>625</v>
      </c>
      <c r="J20" s="9" t="str">
        <f>'[1]ΣΥΣΤΑΣΗ ΤΡΟΦΙΜΩΝ'!AD139</f>
        <v>tr</v>
      </c>
      <c r="K20" s="9">
        <f>0.5*'[1]ΣΥΣΤΑΣΗ ΤΡΟΦΙΜΩΝ'!AE139</f>
        <v>0</v>
      </c>
      <c r="L20" s="9">
        <f>0.5*'[1]ΣΥΣΤΑΣΗ ΤΡΟΦΙΜΩΝ'!AF139</f>
        <v>0</v>
      </c>
      <c r="M20" s="9" t="str">
        <f>'[1]ΣΥΣΤΑΣΗ ΤΡΟΦΙΜΩΝ'!AG139</f>
        <v>tr</v>
      </c>
      <c r="N20" s="9">
        <f>'[1]ΣΥΣΤΑΣΗ ΤΡΟΦΙΜΩΝ'!AH139</f>
        <v>6.7924528301886795</v>
      </c>
      <c r="O20" s="9">
        <f>'[1]ΣΥΣΤΑΣΗ ΤΡΟΦΙΜΩΝ'!AI139</f>
        <v>86.0377358490566</v>
      </c>
      <c r="P20" s="9">
        <f>'[1]ΣΥΣΤΑΣΗ ΤΡΟΦΙΜΩΝ'!AJ139</f>
        <v>8.301886792452832</v>
      </c>
      <c r="Q20" s="9">
        <f>'[1]ΣΥΣΤΑΣΗ ΤΡΟΦΙΜΩΝ'!AK139</f>
        <v>0</v>
      </c>
      <c r="R20" s="9">
        <f>'[1]ΣΥΣΤΑΣΗ ΤΡΟΦΙΜΩΝ'!AL139</f>
        <v>0</v>
      </c>
      <c r="S20" s="9" t="str">
        <f>'[1]ΣΥΣΤΑΣΗ ΤΡΟΦΙΜΩΝ'!AM139</f>
        <v>n</v>
      </c>
      <c r="T20" s="9" t="str">
        <f>'[1]ΣΥΣΤΑΣΗ ΤΡΟΦΙΜΩΝ'!AN139</f>
        <v>n</v>
      </c>
      <c r="U20" s="10" t="str">
        <f>'[1]ΣΥΣΤΑΣΗ ΤΡΟΦΙΜΩΝ'!AO139</f>
        <v>n</v>
      </c>
    </row>
    <row r="21" spans="1:21" ht="14.25">
      <c r="A21" s="8" t="s">
        <v>26</v>
      </c>
      <c r="B21" s="9" t="str">
        <f>'[1]ΣΥΣΤΑΣΗ ΤΡΟΦΙΜΩΝ'!V22</f>
        <v>n</v>
      </c>
      <c r="C21" s="9" t="str">
        <f>'[1]ΣΥΣΤΑΣΗ ΤΡΟΦΙΜΩΝ'!W22</f>
        <v>tr</v>
      </c>
      <c r="D21" s="9" t="str">
        <f>'[1]ΣΥΣΤΑΣΗ ΤΡΟΦΙΜΩΝ'!X22</f>
        <v>tr</v>
      </c>
      <c r="E21" s="9" t="str">
        <f>'[1]ΣΥΣΤΑΣΗ ΤΡΟΦΙΜΩΝ'!Y22</f>
        <v>n</v>
      </c>
      <c r="F21" s="9" t="str">
        <f>'[1]ΣΥΣΤΑΣΗ ΤΡΟΦΙΜΩΝ'!Z22</f>
        <v>tr</v>
      </c>
      <c r="G21" s="9" t="str">
        <f>'[1]ΣΥΣΤΑΣΗ ΤΡΟΦΙΜΩΝ'!AA22</f>
        <v>tr</v>
      </c>
      <c r="H21" s="9">
        <f>2.2*'[1]ΣΥΣΤΑΣΗ ΤΡΟΦΙΜΩΝ'!AB22</f>
        <v>0</v>
      </c>
      <c r="I21" s="9" t="str">
        <f>'[1]ΣΥΣΤΑΣΗ ΤΡΟΦΙΜΩΝ'!AC22</f>
        <v>tr</v>
      </c>
      <c r="J21" s="9">
        <f>2.2*'[1]ΣΥΣΤΑΣΗ ΤΡΟΦΙΜΩΝ'!AD22</f>
        <v>0</v>
      </c>
      <c r="K21" s="9">
        <f>2.2*'[1]ΣΥΣΤΑΣΗ ΤΡΟΦΙΜΩΝ'!AE22</f>
        <v>0</v>
      </c>
      <c r="L21" s="9">
        <f>2.2*'[1]ΣΥΣΤΑΣΗ ΤΡΟΦΙΜΩΝ'!AF22</f>
        <v>0</v>
      </c>
      <c r="M21" s="9">
        <f>2.2*'[1]ΣΥΣΤΑΣΗ ΤΡΟΦΙΜΩΝ'!AG22</f>
        <v>11.22</v>
      </c>
      <c r="N21" s="9">
        <f>'[1]ΣΥΣΤΑΣΗ ΤΡΟΦΙΜΩΝ'!AH22</f>
        <v>100.0111234705228</v>
      </c>
      <c r="O21" s="9">
        <v>0</v>
      </c>
      <c r="P21" s="9">
        <v>0</v>
      </c>
      <c r="Q21" s="9">
        <f>'[1]ΣΥΣΤΑΣΗ ΤΡΟΦΙΜΩΝ'!AK22</f>
        <v>14.015572858731923</v>
      </c>
      <c r="R21" s="9">
        <f>'[1]ΣΥΣΤΑΣΗ ΤΡΟΦΙΜΩΝ'!AL22</f>
        <v>0</v>
      </c>
      <c r="S21" s="9">
        <f>2.2*'[1]ΣΥΣΤΑΣΗ ΤΡΟΦΙΜΩΝ'!AM22</f>
        <v>30.800000000000004</v>
      </c>
      <c r="T21" s="9">
        <f>2.2*'[1]ΣΥΣΤΑΣΗ ΤΡΟΦΙΜΩΝ'!AN22</f>
        <v>153.34000000000003</v>
      </c>
      <c r="U21" s="10">
        <f>2.2*'[1]ΣΥΣΤΑΣΗ ΤΡΟΦΙΜΩΝ'!AO22</f>
        <v>24.64</v>
      </c>
    </row>
    <row r="22" spans="1:21" ht="14.25">
      <c r="A22" s="8" t="s">
        <v>27</v>
      </c>
      <c r="B22" s="9" t="str">
        <f>'[1]ΣΥΣΤΑΣΗ ΤΡΟΦΙΜΩΝ'!V27</f>
        <v>tr</v>
      </c>
      <c r="C22" s="9">
        <f>2*'[1]ΣΥΣΤΑΣΗ ΤΡΟΦΙΜΩΝ'!W27</f>
        <v>0</v>
      </c>
      <c r="D22" s="9">
        <f>2*'[1]ΣΥΣΤΑΣΗ ΤΡΟΦΙΜΩΝ'!X27</f>
        <v>0</v>
      </c>
      <c r="E22" s="9">
        <f>2*'[1]ΣΥΣΤΑΣΗ ΤΡΟΦΙΜΩΝ'!Y27</f>
        <v>0</v>
      </c>
      <c r="F22" s="9">
        <f>2*'[1]ΣΥΣΤΑΣΗ ΤΡΟΦΙΜΩΝ'!Z27</f>
        <v>0</v>
      </c>
      <c r="G22" s="9">
        <f>2*'[1]ΣΥΣΤΑΣΗ ΤΡΟΦΙΜΩΝ'!AA27</f>
        <v>0</v>
      </c>
      <c r="H22" s="9">
        <f>2*'[1]ΣΥΣΤΑΣΗ ΤΡΟΦΙΜΩΝ'!AB27</f>
        <v>0</v>
      </c>
      <c r="I22" s="9">
        <f>2*'[1]ΣΥΣΤΑΣΗ ΤΡΟΦΙΜΩΝ'!AC27</f>
        <v>0</v>
      </c>
      <c r="J22" s="9">
        <f>2*'[1]ΣΥΣΤΑΣΗ ΤΡΟΦΙΜΩΝ'!AD27</f>
        <v>0</v>
      </c>
      <c r="K22" s="9">
        <f>2*'[1]ΣΥΣΤΑΣΗ ΤΡΟΦΙΜΩΝ'!AE27</f>
        <v>0</v>
      </c>
      <c r="L22" s="9">
        <f>2*'[1]ΣΥΣΤΑΣΗ ΤΡΟΦΙΜΩΝ'!AF27</f>
        <v>0</v>
      </c>
      <c r="M22" s="9">
        <f>2*'[1]ΣΥΣΤΑΣΗ ΤΡΟΦΙΜΩΝ'!AG27</f>
        <v>0</v>
      </c>
      <c r="N22" s="9">
        <f>'[1]ΣΥΣΤΑΣΗ ΤΡΟΦΙΜΩΝ'!AH27</f>
        <v>0</v>
      </c>
      <c r="O22" s="9">
        <v>0</v>
      </c>
      <c r="P22" s="9">
        <f>'[1]ΣΥΣΤΑΣΗ ΤΡΟΦΙΜΩΝ'!AJ27</f>
        <v>106.5989847715736</v>
      </c>
      <c r="Q22" s="9">
        <f>'[1]ΣΥΣΤΑΣΗ ΤΡΟΦΙΜΩΝ'!AK27</f>
        <v>0</v>
      </c>
      <c r="R22" s="9">
        <f>'[1]ΣΥΣΤΑΣΗ ΤΡΟΦΙΜΩΝ'!AL27</f>
        <v>106.5989847715736</v>
      </c>
      <c r="S22" s="9">
        <f>2*'[1]ΣΥΣΤΑΣΗ ΤΡΟΦΙΜΩΝ'!AM27</f>
        <v>0</v>
      </c>
      <c r="T22" s="9">
        <f>2*'[1]ΣΥΣΤΑΣΗ ΤΡΟΦΙΜΩΝ'!AN27</f>
        <v>0</v>
      </c>
      <c r="U22" s="10">
        <f>2*'[1]ΣΥΣΤΑΣΗ ΤΡΟΦΙΜΩΝ'!AO27</f>
        <v>0</v>
      </c>
    </row>
    <row r="23" spans="1:21" ht="14.25">
      <c r="A23" s="8" t="s">
        <v>28</v>
      </c>
      <c r="B23" s="9" t="s">
        <v>24</v>
      </c>
      <c r="C23" s="9">
        <f>2*'[1]ΣΥΣΤΑΣΗ ΤΡΟΦΙΜΩΝ'!W89*0.9</f>
        <v>0.648</v>
      </c>
      <c r="D23" s="9">
        <f>2*'[1]ΣΥΣΤΑΣΗ ΤΡΟΦΙΜΩΝ'!X89*0.95</f>
        <v>0.418</v>
      </c>
      <c r="E23" s="9" t="s">
        <v>24</v>
      </c>
      <c r="F23" s="9">
        <f>2*'[1]ΣΥΣΤΑΣΗ ΤΡΟΦΙΜΩΝ'!Z89*0.95</f>
        <v>2.8499999999999996</v>
      </c>
      <c r="G23" s="9" t="s">
        <v>24</v>
      </c>
      <c r="H23" s="9" t="s">
        <v>24</v>
      </c>
      <c r="I23" s="9" t="s">
        <v>24</v>
      </c>
      <c r="J23" s="9" t="s">
        <v>24</v>
      </c>
      <c r="K23" s="9" t="s">
        <v>24</v>
      </c>
      <c r="L23" s="9" t="s">
        <v>24</v>
      </c>
      <c r="M23" s="9" t="s">
        <v>24</v>
      </c>
      <c r="N23" s="9">
        <f>'[1]ΣΥΣΤΑΣΗ ΤΡΟΦΙΜΩΝ'!AH89</f>
        <v>66.74157303370787</v>
      </c>
      <c r="O23" s="9">
        <f>'[1]ΣΥΣΤΑΣΗ ΤΡΟΦΙΜΩΝ'!AI89</f>
        <v>5.2434456928838955</v>
      </c>
      <c r="P23" s="9">
        <f>'[1]ΣΥΣΤΑΣΗ ΤΡΟΦΙΜΩΝ'!AJ89</f>
        <v>33.18352059925093</v>
      </c>
      <c r="Q23" s="9">
        <f>'[1]ΣΥΣΤΑΣΗ ΤΡΟΦΙΜΩΝ'!AK89</f>
        <v>0</v>
      </c>
      <c r="R23" s="9">
        <f>'[1]ΣΥΣΤΑΣΗ ΤΡΟΦΙΜΩΝ'!AL89</f>
        <v>0</v>
      </c>
      <c r="S23" s="9" t="s">
        <v>24</v>
      </c>
      <c r="T23" s="9" t="s">
        <v>24</v>
      </c>
      <c r="U23" s="10" t="s">
        <v>24</v>
      </c>
    </row>
    <row r="24" spans="1:21" ht="14.25">
      <c r="A24" s="8" t="s">
        <v>29</v>
      </c>
      <c r="B24" s="9" t="str">
        <f>'[1]ΣΥΣΤΑΣΗ ΤΡΟΦΙΜΩΝ'!V81</f>
        <v>n</v>
      </c>
      <c r="C24" s="9">
        <f>1.65*'[1]ΣΥΣΤΑΣΗ ΤΡΟΦΙΜΩΝ'!W81</f>
        <v>0.19799999999999998</v>
      </c>
      <c r="D24" s="9">
        <f>1.65*'[1]ΣΥΣΤΑΣΗ ΤΡΟΦΙΜΩΝ'!X81</f>
        <v>0.0825</v>
      </c>
      <c r="E24" s="9">
        <f>1.65*'[1]ΣΥΣΤΑΣΗ ΤΡΟΦΙΜΩΝ'!Y81</f>
        <v>19.799999999999997</v>
      </c>
      <c r="F24" s="9">
        <f>1.65*'[1]ΣΥΣΤΑΣΗ ΤΡΟΦΙΜΩΝ'!Z81</f>
        <v>0.9899999999999999</v>
      </c>
      <c r="G24" s="9">
        <f>1.65*'[1]ΣΥΣΤΑΣΗ ΤΡΟΦΙΜΩΝ'!AA81</f>
        <v>0.4125</v>
      </c>
      <c r="H24" s="9">
        <f>1.65*'[1]ΣΥΣΤΑΣΗ ΤΡΟΦΙΜΩΝ'!AB81</f>
        <v>0</v>
      </c>
      <c r="I24" s="9">
        <f>1.65*'[1]ΣΥΣΤΑΣΗ ΤΡΟΦΙΜΩΝ'!AC81</f>
        <v>16.5</v>
      </c>
      <c r="J24" s="9">
        <f>1.65*'[1]ΣΥΣΤΑΣΗ ΤΡΟΦΙΜΩΝ'!AD81</f>
        <v>1.65</v>
      </c>
      <c r="K24" s="9">
        <f>1.65*'[1]ΣΥΣΤΑΣΗ ΤΡΟΦΙΜΩΝ'!AE81</f>
        <v>0</v>
      </c>
      <c r="L24" s="9">
        <f>1.65*'[1]ΣΥΣΤΑΣΗ ΤΡΟΦΙΜΩΝ'!AF81</f>
        <v>0</v>
      </c>
      <c r="M24" s="9" t="str">
        <f>'[1]ΣΥΣΤΑΣΗ ΤΡΟΦΙΜΩΝ'!AG81</f>
        <v>n</v>
      </c>
      <c r="N24" s="9">
        <f>'[1]ΣΥΣΤΑΣΗ ΤΡΟΦΙΜΩΝ'!AH81</f>
        <v>1.3235294117647058</v>
      </c>
      <c r="O24" s="9">
        <f>'[1]ΣΥΣΤΑΣΗ ΤΡΟΦΙΜΩΝ'!AI81</f>
        <v>3.088235294117647</v>
      </c>
      <c r="P24" s="9">
        <f>'[1]ΣΥΣΤΑΣΗ ΤΡΟΦΙΜΩΝ'!AJ81</f>
        <v>101.91176470588235</v>
      </c>
      <c r="Q24" s="9">
        <v>0</v>
      </c>
      <c r="R24" s="9">
        <f>'[1]ΣΥΣΤΑΣΗ ΤΡΟΦΙΜΩΝ'!AL81</f>
        <v>101.91176470588235</v>
      </c>
      <c r="S24" s="9" t="str">
        <f>'[1]ΣΥΣΤΑΣΗ ΤΡΟΦΙΜΩΝ'!AM81</f>
        <v>n</v>
      </c>
      <c r="T24" s="9" t="str">
        <f>'[1]ΣΥΣΤΑΣΗ ΤΡΟΦΙΜΩΝ'!AN81</f>
        <v>n</v>
      </c>
      <c r="U24" s="10" t="str">
        <f>'[1]ΣΥΣΤΑΣΗ ΤΡΟΦΙΜΩΝ'!AO81</f>
        <v>n</v>
      </c>
    </row>
    <row r="25" spans="1:21" ht="14.25">
      <c r="A25" s="8" t="s">
        <v>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10"/>
    </row>
    <row r="26" spans="1:21" ht="14.25">
      <c r="A26" s="11" t="s">
        <v>31</v>
      </c>
      <c r="B26" s="9">
        <f aca="true" t="shared" si="3" ref="B26:M26">SUM(B19:B25)</f>
        <v>0</v>
      </c>
      <c r="C26" s="9">
        <f t="shared" si="3"/>
        <v>34.801</v>
      </c>
      <c r="D26" s="9">
        <f t="shared" si="3"/>
        <v>3.7805</v>
      </c>
      <c r="E26" s="9">
        <f t="shared" si="3"/>
        <v>19.799999999999997</v>
      </c>
      <c r="F26" s="9">
        <f t="shared" si="3"/>
        <v>28.24</v>
      </c>
      <c r="G26" s="9">
        <f t="shared" si="3"/>
        <v>14.2125</v>
      </c>
      <c r="H26" s="9">
        <f t="shared" si="3"/>
        <v>0</v>
      </c>
      <c r="I26" s="9">
        <f t="shared" si="3"/>
        <v>1838.5</v>
      </c>
      <c r="J26" s="9">
        <f t="shared" si="3"/>
        <v>1.65</v>
      </c>
      <c r="K26" s="9">
        <f t="shared" si="3"/>
        <v>0</v>
      </c>
      <c r="L26" s="9">
        <f t="shared" si="3"/>
        <v>0</v>
      </c>
      <c r="M26" s="9">
        <f t="shared" si="3"/>
        <v>53.22</v>
      </c>
      <c r="N26" s="15">
        <f>9*G12*100/C12</f>
        <v>24.193811493779904</v>
      </c>
      <c r="O26" s="15">
        <f>4*F12*100/C12</f>
        <v>11.879257261685197</v>
      </c>
      <c r="P26" s="15">
        <f>4*E12*100/C12</f>
        <v>68.49813727579341</v>
      </c>
      <c r="Q26" s="9">
        <f>9*S26*100/C12</f>
        <v>2.632062370031818</v>
      </c>
      <c r="R26" s="9">
        <f>4*K12*100/C12</f>
        <v>11.384882174427407</v>
      </c>
      <c r="S26" s="9">
        <f>SUM(S19:S25)</f>
        <v>39.800000000000004</v>
      </c>
      <c r="T26" s="9">
        <f>SUM(T19:T25)</f>
        <v>162.34000000000003</v>
      </c>
      <c r="U26" s="10">
        <f>SUM(U19:U25)</f>
        <v>54.64</v>
      </c>
    </row>
    <row r="27" spans="1:21" ht="28.5">
      <c r="A27" s="11" t="s">
        <v>32</v>
      </c>
      <c r="B27" s="9">
        <f aca="true" t="shared" si="4" ref="B27:M27">100*B26/$B$12</f>
        <v>0</v>
      </c>
      <c r="C27" s="9">
        <f t="shared" si="4"/>
        <v>0.6523149015932522</v>
      </c>
      <c r="D27" s="9">
        <f t="shared" si="4"/>
        <v>0.07086223055295221</v>
      </c>
      <c r="E27" s="9">
        <f t="shared" si="4"/>
        <v>0.37113402061855666</v>
      </c>
      <c r="F27" s="9">
        <f t="shared" si="4"/>
        <v>0.5293345829428303</v>
      </c>
      <c r="G27" s="9">
        <f t="shared" si="4"/>
        <v>0.2664011246485473</v>
      </c>
      <c r="H27" s="9">
        <f t="shared" si="4"/>
        <v>0</v>
      </c>
      <c r="I27" s="9">
        <f t="shared" si="4"/>
        <v>34.461105904404874</v>
      </c>
      <c r="J27" s="9">
        <f t="shared" si="4"/>
        <v>0.030927835051546393</v>
      </c>
      <c r="K27" s="9">
        <f t="shared" si="4"/>
        <v>0</v>
      </c>
      <c r="L27" s="9">
        <f t="shared" si="4"/>
        <v>0</v>
      </c>
      <c r="M27" s="9">
        <f t="shared" si="4"/>
        <v>0.9975632614807872</v>
      </c>
      <c r="N27" s="9"/>
      <c r="O27" s="9"/>
      <c r="P27" s="9"/>
      <c r="Q27" s="9"/>
      <c r="R27" s="9"/>
      <c r="S27" s="9">
        <f>100*S26/$B$12</f>
        <v>0.74601686972821</v>
      </c>
      <c r="T27" s="9">
        <f>100*T26/$B$12</f>
        <v>3.042924086223056</v>
      </c>
      <c r="U27" s="10">
        <f>100*U26/$B$12</f>
        <v>1.0241799437675727</v>
      </c>
    </row>
    <row r="28" spans="1:21" ht="42.75">
      <c r="A28" s="12" t="s">
        <v>33</v>
      </c>
      <c r="B28" s="13">
        <f aca="true" t="shared" si="5" ref="B28:M28">130*B27/100</f>
        <v>0</v>
      </c>
      <c r="C28" s="13">
        <f t="shared" si="5"/>
        <v>0.8480093720712278</v>
      </c>
      <c r="D28" s="13">
        <f t="shared" si="5"/>
        <v>0.09212089971883787</v>
      </c>
      <c r="E28" s="13">
        <f t="shared" si="5"/>
        <v>0.4824742268041236</v>
      </c>
      <c r="F28" s="13">
        <f t="shared" si="5"/>
        <v>0.6881349578256795</v>
      </c>
      <c r="G28" s="13">
        <f t="shared" si="5"/>
        <v>0.3463214620431115</v>
      </c>
      <c r="H28" s="13">
        <f t="shared" si="5"/>
        <v>0</v>
      </c>
      <c r="I28" s="13">
        <f t="shared" si="5"/>
        <v>44.79943767572634</v>
      </c>
      <c r="J28" s="13">
        <f t="shared" si="5"/>
        <v>0.040206185567010305</v>
      </c>
      <c r="K28" s="13">
        <f t="shared" si="5"/>
        <v>0</v>
      </c>
      <c r="L28" s="13">
        <f t="shared" si="5"/>
        <v>0</v>
      </c>
      <c r="M28" s="13">
        <f t="shared" si="5"/>
        <v>1.2968322399250234</v>
      </c>
      <c r="N28" s="13"/>
      <c r="O28" s="13"/>
      <c r="P28" s="13"/>
      <c r="Q28" s="13"/>
      <c r="R28" s="13"/>
      <c r="S28" s="13">
        <f>130*S27/100</f>
        <v>0.969821930646673</v>
      </c>
      <c r="T28" s="13">
        <f>130*T27/100</f>
        <v>3.9558013120899727</v>
      </c>
      <c r="U28" s="14">
        <f>130*U27/100</f>
        <v>1.3314339268978446</v>
      </c>
    </row>
  </sheetData>
  <sheetProtection/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&amp;C55</oddFooter>
  </headerFooter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2011-08-06T06:08:43Z</dcterms:created>
  <dcterms:modified xsi:type="dcterms:W3CDTF">2011-08-06T06:09:02Z</dcterms:modified>
  <cp:category/>
  <cp:version/>
  <cp:contentType/>
  <cp:contentStatus/>
</cp:coreProperties>
</file>