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Εφταλοήτικο φαΐ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<sst xmlns="http://schemas.openxmlformats.org/spreadsheetml/2006/main" count="66" uniqueCount="55">
  <si>
    <t>ΕΦΤΑΛΟΗΤΙΚΟ ΦΑΪ</t>
  </si>
  <si>
    <t>Τρόπος παρασεκυής: βράσιμο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</si>
  <si>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</si>
  <si>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</si>
  <si>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</si>
  <si>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</si>
  <si>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</si>
  <si>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</si>
  <si>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</si>
  <si>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</si>
  <si>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</si>
  <si>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</si>
  <si>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</si>
  <si>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</si>
  <si>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</si>
  <si>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</si>
  <si>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</si>
  <si>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</si>
  <si>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</si>
  <si>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</si>
  <si>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</si>
  <si>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</si>
  <si>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</si>
  <si>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1 φλιτζ φασόλια ξηρά</t>
  </si>
  <si>
    <t>-</t>
  </si>
  <si>
    <t>1/2 kg φασολάκια φρέσκα</t>
  </si>
  <si>
    <t>1 μέτριο κρεμμύδι</t>
  </si>
  <si>
    <t>2 κ.σ. πάστα ντομάτας</t>
  </si>
  <si>
    <t>tr</t>
  </si>
  <si>
    <t>1/4 φλιτζ ελαιόλαδο</t>
  </si>
  <si>
    <t>1/2 κ.γ. αλάτι</t>
  </si>
  <si>
    <t>νερό</t>
  </si>
  <si>
    <t>ΣΥΝΟΛΟ</t>
  </si>
  <si>
    <t>ΣΥΝΟΛΟ ΣΕ 100g ΩΜΟΥ ΠΡΟΪΟΝΤΟΣ</t>
  </si>
  <si>
    <t>ΣΥΝΟΛΟ ΣΕ 100g ΕΤΟΙΜΟΥ ΠΡΟΪΟΝΤΟΣ (-49%)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</si>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</sst>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20">
    <xf numFmtId="0" fontId="0" fillId="0" borderId="0" xfId="0" applyAlignment="1">
      <alignment/>
    </xf>
    <xf numFmtId="2" fontId="19" fillId="0" borderId="0" xfId="56" applyNumberFormat="1" applyFont="1" applyAlignment="1">
      <alignment wrapText="1"/>
      <protection/>
    </xf>
    <xf numFmtId="2" fontId="0" fillId="0" borderId="0" xfId="56" applyNumberFormat="1">
      <alignment/>
      <protection/>
    </xf>
    <xf numFmtId="2" fontId="0" fillId="0" borderId="0" xfId="0" applyNumberFormat="1" applyFont="1" applyAlignment="1">
      <alignment/>
    </xf>
    <xf numFmtId="2" fontId="20" fillId="0" borderId="10" xfId="0" applyNumberFormat="1" applyFont="1" applyBorder="1" applyAlignment="1">
      <alignment wrapText="1" shrinkToFit="1"/>
    </xf>
    <xf numFmtId="2" fontId="20" fillId="0" borderId="11" xfId="0" applyNumberFormat="1" applyFont="1" applyBorder="1" applyAlignment="1">
      <alignment wrapText="1" shrinkToFit="1"/>
    </xf>
    <xf numFmtId="2" fontId="20" fillId="0" borderId="12" xfId="0" applyNumberFormat="1" applyFont="1" applyBorder="1" applyAlignment="1">
      <alignment wrapText="1" shrinkToFit="1"/>
    </xf>
    <xf numFmtId="2" fontId="0" fillId="0" borderId="10" xfId="56" applyNumberFormat="1" applyBorder="1" applyAlignment="1">
      <alignment wrapText="1"/>
      <protection/>
    </xf>
    <xf numFmtId="2" fontId="0" fillId="0" borderId="11" xfId="56" applyNumberFormat="1" applyBorder="1">
      <alignment/>
      <protection/>
    </xf>
    <xf numFmtId="2" fontId="0" fillId="0" borderId="12" xfId="56" applyNumberFormat="1" applyBorder="1">
      <alignment/>
      <protection/>
    </xf>
    <xf numFmtId="2" fontId="0" fillId="0" borderId="13" xfId="56" applyNumberFormat="1" applyBorder="1" applyAlignment="1">
      <alignment wrapText="1"/>
      <protection/>
    </xf>
    <xf numFmtId="2" fontId="0" fillId="0" borderId="0" xfId="56" applyNumberFormat="1" applyBorder="1">
      <alignment/>
      <protection/>
    </xf>
    <xf numFmtId="2" fontId="0" fillId="0" borderId="14" xfId="56" applyNumberFormat="1" applyBorder="1">
      <alignment/>
      <protection/>
    </xf>
    <xf numFmtId="2" fontId="0" fillId="0" borderId="15" xfId="56" applyNumberFormat="1" applyBorder="1" applyAlignment="1">
      <alignment wrapText="1"/>
      <protection/>
    </xf>
    <xf numFmtId="2" fontId="0" fillId="0" borderId="16" xfId="56" applyNumberFormat="1" applyBorder="1">
      <alignment/>
      <protection/>
    </xf>
    <xf numFmtId="2" fontId="0" fillId="0" borderId="17" xfId="56" applyNumberFormat="1" applyBorder="1">
      <alignment/>
      <protection/>
    </xf>
    <xf numFmtId="2" fontId="0" fillId="0" borderId="0" xfId="56" applyNumberFormat="1" applyAlignment="1">
      <alignment wrapText="1"/>
      <protection/>
    </xf>
    <xf numFmtId="2" fontId="0" fillId="0" borderId="18" xfId="0" applyNumberFormat="1" applyFont="1" applyBorder="1" applyAlignment="1">
      <alignment wrapText="1"/>
    </xf>
    <xf numFmtId="2" fontId="20" fillId="0" borderId="18" xfId="0" applyNumberFormat="1" applyFont="1" applyBorder="1" applyAlignment="1">
      <alignment wrapText="1" shrinkToFit="1"/>
    </xf>
    <xf numFmtId="2" fontId="0" fillId="0" borderId="0" xfId="56" applyNumberFormat="1" applyBorder="1" applyAlignment="1">
      <alignment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ARA\Desktop\&#928;&#932;&#933;&#935;&#921;&#913;&#922;&#919;%20&#917;&#929;&#915;&#913;&#931;&#921;&#913;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</sheetNames>
    <sheetDataSet>
      <sheetData sheetId="0">
        <row r="22">
          <cell r="B22">
            <v>899</v>
          </cell>
          <cell r="C22" t="str">
            <v>tr</v>
          </cell>
          <cell r="D22" t="str">
            <v>tr</v>
          </cell>
          <cell r="E22" t="str">
            <v>tr</v>
          </cell>
          <cell r="F22">
            <v>99.9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 t="str">
            <v>tr</v>
          </cell>
          <cell r="L22" t="str">
            <v>tr</v>
          </cell>
          <cell r="M22" t="str">
            <v>tr</v>
          </cell>
          <cell r="P22" t="str">
            <v>tr</v>
          </cell>
          <cell r="Q22" t="str">
            <v>n</v>
          </cell>
          <cell r="R22" t="str">
            <v>tr</v>
          </cell>
          <cell r="S22" t="str">
            <v>tr</v>
          </cell>
          <cell r="T22" t="str">
            <v>tr</v>
          </cell>
          <cell r="U22" t="str">
            <v>tr</v>
          </cell>
          <cell r="V22" t="str">
            <v>n</v>
          </cell>
          <cell r="W22" t="str">
            <v>tr</v>
          </cell>
          <cell r="X22" t="str">
            <v>tr</v>
          </cell>
          <cell r="Y22" t="str">
            <v>n</v>
          </cell>
          <cell r="Z22" t="str">
            <v>tr</v>
          </cell>
          <cell r="AA22" t="str">
            <v>tr</v>
          </cell>
          <cell r="AB22">
            <v>0</v>
          </cell>
          <cell r="AC22" t="str">
            <v>tr</v>
          </cell>
          <cell r="AD22">
            <v>0</v>
          </cell>
          <cell r="AE22">
            <v>0</v>
          </cell>
          <cell r="AF22">
            <v>0</v>
          </cell>
          <cell r="AG22">
            <v>5.1</v>
          </cell>
          <cell r="AH22">
            <v>100.0111234705228</v>
          </cell>
          <cell r="AK22">
            <v>14.015572858731923</v>
          </cell>
          <cell r="AL22">
            <v>0</v>
          </cell>
          <cell r="AM22">
            <v>14</v>
          </cell>
          <cell r="AN22">
            <v>69.7</v>
          </cell>
          <cell r="AO22">
            <v>11.2</v>
          </cell>
        </row>
        <row r="104">
          <cell r="B104">
            <v>15.2</v>
          </cell>
          <cell r="C104">
            <v>93.8</v>
          </cell>
          <cell r="D104">
            <v>3</v>
          </cell>
          <cell r="E104">
            <v>0.8</v>
          </cell>
          <cell r="G104">
            <v>0.6</v>
          </cell>
          <cell r="H104">
            <v>0</v>
          </cell>
          <cell r="J104">
            <v>3</v>
          </cell>
          <cell r="K104">
            <v>10</v>
          </cell>
          <cell r="L104">
            <v>19</v>
          </cell>
          <cell r="M104">
            <v>10</v>
          </cell>
          <cell r="N104">
            <v>400</v>
          </cell>
          <cell r="O104">
            <v>0.1</v>
          </cell>
          <cell r="P104">
            <v>230</v>
          </cell>
          <cell r="Q104">
            <v>230</v>
          </cell>
          <cell r="R104">
            <v>0.4</v>
          </cell>
          <cell r="S104">
            <v>0.1</v>
          </cell>
          <cell r="T104">
            <v>0.06</v>
          </cell>
          <cell r="U104" t="str">
            <v>tr</v>
          </cell>
          <cell r="V104">
            <v>2</v>
          </cell>
          <cell r="W104">
            <v>0.02</v>
          </cell>
          <cell r="X104">
            <v>0.02</v>
          </cell>
          <cell r="Y104">
            <v>200</v>
          </cell>
          <cell r="Z104">
            <v>0.7</v>
          </cell>
          <cell r="AA104">
            <v>0.06</v>
          </cell>
          <cell r="AB104">
            <v>0</v>
          </cell>
          <cell r="AC104">
            <v>10</v>
          </cell>
          <cell r="AD104">
            <v>8</v>
          </cell>
          <cell r="AE104">
            <v>0</v>
          </cell>
          <cell r="AF104">
            <v>0</v>
          </cell>
          <cell r="AG104">
            <v>1.01</v>
          </cell>
          <cell r="AI104">
            <v>21.05263157894737</v>
          </cell>
          <cell r="AJ104">
            <v>78.94736842105263</v>
          </cell>
          <cell r="AK104">
            <v>0</v>
          </cell>
          <cell r="AL104">
            <v>78.94736842105263</v>
          </cell>
          <cell r="AM104" t="str">
            <v>tr</v>
          </cell>
          <cell r="AN104" t="str">
            <v>tr</v>
          </cell>
          <cell r="AO104" t="str">
            <v>tr</v>
          </cell>
        </row>
        <row r="108">
          <cell r="B108">
            <v>36</v>
          </cell>
          <cell r="C108">
            <v>89</v>
          </cell>
          <cell r="D108">
            <v>7.9</v>
          </cell>
          <cell r="E108">
            <v>1.2</v>
          </cell>
          <cell r="F108">
            <v>0.2</v>
          </cell>
          <cell r="G108">
            <v>1.5</v>
          </cell>
          <cell r="H108">
            <v>0</v>
          </cell>
          <cell r="I108" t="str">
            <v>tr</v>
          </cell>
          <cell r="J108">
            <v>5.6</v>
          </cell>
          <cell r="K108">
            <v>25</v>
          </cell>
          <cell r="L108">
            <v>30</v>
          </cell>
          <cell r="M108">
            <v>4</v>
          </cell>
          <cell r="N108">
            <v>25</v>
          </cell>
          <cell r="O108">
            <v>0.1</v>
          </cell>
          <cell r="P108">
            <v>3</v>
          </cell>
          <cell r="Q108">
            <v>160</v>
          </cell>
          <cell r="R108">
            <v>0.3</v>
          </cell>
          <cell r="S108">
            <v>0.2</v>
          </cell>
          <cell r="T108">
            <v>0.05</v>
          </cell>
          <cell r="U108">
            <v>1</v>
          </cell>
          <cell r="V108">
            <v>3</v>
          </cell>
          <cell r="W108">
            <v>0.13</v>
          </cell>
          <cell r="X108" t="str">
            <v>tr</v>
          </cell>
          <cell r="Y108">
            <v>10</v>
          </cell>
          <cell r="Z108">
            <v>0.7</v>
          </cell>
          <cell r="AA108">
            <v>0.2</v>
          </cell>
          <cell r="AB108">
            <v>0</v>
          </cell>
          <cell r="AC108">
            <v>17</v>
          </cell>
          <cell r="AD108">
            <v>5</v>
          </cell>
          <cell r="AE108">
            <v>0</v>
          </cell>
          <cell r="AF108">
            <v>0</v>
          </cell>
          <cell r="AG108">
            <v>0.31</v>
          </cell>
          <cell r="AH108">
            <v>5</v>
          </cell>
          <cell r="AI108">
            <v>13.333333333333334</v>
          </cell>
          <cell r="AJ108">
            <v>87.77777777777777</v>
          </cell>
          <cell r="AK108">
            <v>0</v>
          </cell>
          <cell r="AL108">
            <v>62.22222222222222</v>
          </cell>
          <cell r="AM108" t="str">
            <v>tr</v>
          </cell>
          <cell r="AN108" t="str">
            <v>tr</v>
          </cell>
          <cell r="AO108">
            <v>0.1</v>
          </cell>
        </row>
        <row r="140">
          <cell r="B140">
            <v>31</v>
          </cell>
          <cell r="C140">
            <v>90.32</v>
          </cell>
          <cell r="D140">
            <v>6.97</v>
          </cell>
          <cell r="E140">
            <v>1.83</v>
          </cell>
          <cell r="F140">
            <v>0.22</v>
          </cell>
          <cell r="G140">
            <v>2.7</v>
          </cell>
          <cell r="H140">
            <v>0</v>
          </cell>
          <cell r="I140">
            <v>0.88</v>
          </cell>
          <cell r="J140">
            <v>3.26</v>
          </cell>
          <cell r="K140">
            <v>37</v>
          </cell>
          <cell r="L140">
            <v>38</v>
          </cell>
          <cell r="M140">
            <v>25</v>
          </cell>
          <cell r="O140">
            <v>0.216</v>
          </cell>
          <cell r="P140">
            <v>6</v>
          </cell>
          <cell r="Q140">
            <v>38</v>
          </cell>
          <cell r="R140">
            <v>1.03</v>
          </cell>
          <cell r="S140">
            <v>0.24</v>
          </cell>
          <cell r="T140">
            <v>0.069</v>
          </cell>
          <cell r="U140">
            <v>0.6</v>
          </cell>
          <cell r="W140">
            <v>0.082</v>
          </cell>
          <cell r="X140">
            <v>0.104</v>
          </cell>
          <cell r="Y140">
            <v>379</v>
          </cell>
          <cell r="Z140">
            <v>0.734</v>
          </cell>
          <cell r="AA140">
            <v>0.141</v>
          </cell>
          <cell r="AB140">
            <v>0</v>
          </cell>
          <cell r="AC140">
            <v>33</v>
          </cell>
          <cell r="AD140">
            <v>12.2</v>
          </cell>
          <cell r="AE140">
            <v>0</v>
          </cell>
          <cell r="AF140">
            <v>0</v>
          </cell>
          <cell r="AG140">
            <v>0.41</v>
          </cell>
          <cell r="AH140">
            <v>6.387096774193548</v>
          </cell>
          <cell r="AI140">
            <v>23.612903225806452</v>
          </cell>
          <cell r="AJ140">
            <v>89.93548387096774</v>
          </cell>
          <cell r="AK140">
            <v>1.4516129032258065</v>
          </cell>
          <cell r="AL140">
            <v>42.064516129032256</v>
          </cell>
          <cell r="AM140">
            <v>0.05</v>
          </cell>
          <cell r="AN140">
            <v>0.01</v>
          </cell>
          <cell r="AO140">
            <v>0.113</v>
          </cell>
        </row>
        <row r="148">
          <cell r="B148">
            <v>333</v>
          </cell>
          <cell r="C148">
            <v>11.32</v>
          </cell>
          <cell r="D148">
            <v>60.27</v>
          </cell>
          <cell r="E148">
            <v>23.36</v>
          </cell>
          <cell r="F148">
            <v>0.85</v>
          </cell>
          <cell r="G148">
            <v>15.2</v>
          </cell>
          <cell r="H148">
            <v>0</v>
          </cell>
          <cell r="I148" t="str">
            <v>-</v>
          </cell>
          <cell r="J148">
            <v>2.11</v>
          </cell>
          <cell r="K148">
            <v>240</v>
          </cell>
          <cell r="L148">
            <v>301</v>
          </cell>
          <cell r="M148">
            <v>190</v>
          </cell>
          <cell r="O148">
            <v>1.796</v>
          </cell>
          <cell r="P148">
            <v>16</v>
          </cell>
          <cell r="Q148">
            <v>1795</v>
          </cell>
          <cell r="R148">
            <v>10.44</v>
          </cell>
          <cell r="S148">
            <v>3.67</v>
          </cell>
          <cell r="T148">
            <v>0.987</v>
          </cell>
          <cell r="U148">
            <v>12.8</v>
          </cell>
          <cell r="W148">
            <v>0.437</v>
          </cell>
          <cell r="X148">
            <v>0.146</v>
          </cell>
          <cell r="Y148">
            <v>0</v>
          </cell>
          <cell r="Z148">
            <v>0.479</v>
          </cell>
          <cell r="AA148">
            <v>0.318</v>
          </cell>
          <cell r="AB148">
            <v>0</v>
          </cell>
          <cell r="AC148">
            <v>388</v>
          </cell>
          <cell r="AD148">
            <v>0</v>
          </cell>
          <cell r="AE148">
            <v>0</v>
          </cell>
          <cell r="AF148">
            <v>0</v>
          </cell>
          <cell r="AG148">
            <v>0.21</v>
          </cell>
          <cell r="AH148">
            <v>2.2972972972972974</v>
          </cell>
          <cell r="AI148">
            <v>28.06006006006006</v>
          </cell>
          <cell r="AJ148">
            <v>72.3963963963964</v>
          </cell>
          <cell r="AK148">
            <v>0</v>
          </cell>
          <cell r="AL148">
            <v>2.5345345345345347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28"/>
  <sheetViews>
    <sheetView tabSelected="1" view="pageLayout" zoomScale="70" zoomScaleNormal="70" zoomScalePageLayoutView="70" workbookViewId="0" topLeftCell="A1">
      <selection activeCell="A17" sqref="A17"/>
    </sheetView>
  </sheetViews>
  <sheetFormatPr defaultColWidth="9.140625" defaultRowHeight="15"/>
  <cols>
    <col min="1" max="1" width="25.7109375" style="16" customWidth="1"/>
    <col min="2" max="3" width="9.140625" style="2" customWidth="1"/>
    <col min="4" max="4" width="11.00390625" style="2" customWidth="1"/>
    <col min="5" max="5" width="16.28125" style="2" customWidth="1"/>
    <col min="6" max="8" width="9.140625" style="2" customWidth="1"/>
    <col min="9" max="9" width="12.57421875" style="2" customWidth="1"/>
    <col min="10" max="12" width="9.140625" style="2" customWidth="1"/>
    <col min="13" max="13" width="12.8515625" style="2" customWidth="1"/>
    <col min="14" max="14" width="11.8515625" style="2" customWidth="1"/>
    <col min="15" max="15" width="10.57421875" style="2" customWidth="1"/>
    <col min="16" max="16" width="13.140625" style="2" customWidth="1"/>
    <col min="17" max="17" width="10.57421875" style="2" customWidth="1"/>
    <col min="18" max="18" width="12.00390625" style="2" customWidth="1"/>
    <col min="19" max="19" width="10.421875" style="2" customWidth="1"/>
    <col min="20" max="21" width="9.140625" style="2" customWidth="1"/>
    <col min="22" max="22" width="10.57421875" style="2" customWidth="1"/>
    <col min="23" max="16384" width="9.140625" style="2" customWidth="1"/>
  </cols>
  <sheetData>
    <row r="1" spans="1:47" ht="18">
      <c r="A1" s="1" t="s">
        <v>0</v>
      </c>
      <c r="B1" s="1"/>
      <c r="C1" s="1"/>
      <c r="D1" s="1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" ht="18">
      <c r="A2" s="1" t="s">
        <v>1</v>
      </c>
      <c r="B2" s="1"/>
      <c r="C2" s="1"/>
      <c r="D2" s="1"/>
    </row>
    <row r="4" spans="1:23" ht="30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20</v>
      </c>
      <c r="U4" s="5" t="s">
        <v>21</v>
      </c>
      <c r="V4" s="6" t="s">
        <v>22</v>
      </c>
      <c r="W4" s="3"/>
    </row>
    <row r="5" spans="1:22" ht="14.25">
      <c r="A5" s="7" t="s">
        <v>23</v>
      </c>
      <c r="B5" s="8">
        <v>200</v>
      </c>
      <c r="C5" s="8">
        <f>2*'[1]ΣΥΣΤΑΣΗ ΤΡΟΦΙΜΩΝ'!B148</f>
        <v>666</v>
      </c>
      <c r="D5" s="8">
        <f>2*'[1]ΣΥΣΤΑΣΗ ΤΡΟΦΙΜΩΝ'!C148</f>
        <v>22.64</v>
      </c>
      <c r="E5" s="8">
        <f>2*'[1]ΣΥΣΤΑΣΗ ΤΡΟΦΙΜΩΝ'!D148</f>
        <v>120.54</v>
      </c>
      <c r="F5" s="8">
        <f>2*'[1]ΣΥΣΤΑΣΗ ΤΡΟΦΙΜΩΝ'!E148</f>
        <v>46.72</v>
      </c>
      <c r="G5" s="8">
        <f>2*'[1]ΣΥΣΤΑΣΗ ΤΡΟΦΙΜΩΝ'!F148</f>
        <v>1.7</v>
      </c>
      <c r="H5" s="8">
        <f>2*'[1]ΣΥΣΤΑΣΗ ΤΡΟΦΙΜΩΝ'!G148</f>
        <v>30.4</v>
      </c>
      <c r="I5" s="8">
        <f>2*'[1]ΣΥΣΤΑΣΗ ΤΡΟΦΙΜΩΝ'!H148</f>
        <v>0</v>
      </c>
      <c r="J5" s="8" t="str">
        <f>'[1]ΣΥΣΤΑΣΗ ΤΡΟΦΙΜΩΝ'!I148</f>
        <v>-</v>
      </c>
      <c r="K5" s="8">
        <f>2*'[1]ΣΥΣΤΑΣΗ ΤΡΟΦΙΜΩΝ'!J148</f>
        <v>4.22</v>
      </c>
      <c r="L5" s="8">
        <f>2*'[1]ΣΥΣΤΑΣΗ ΤΡΟΦΙΜΩΝ'!K148*0.9</f>
        <v>432</v>
      </c>
      <c r="M5" s="8">
        <f>2*'[1]ΣΥΣΤΑΣΗ ΤΡΟΦΙΜΩΝ'!L148*0.9</f>
        <v>541.8000000000001</v>
      </c>
      <c r="N5" s="8">
        <f>2*'[1]ΣΥΣΤΑΣΗ ΤΡΟΦΙΜΩΝ'!M148*0.8</f>
        <v>304</v>
      </c>
      <c r="O5" s="8" t="s">
        <v>24</v>
      </c>
      <c r="P5" s="8">
        <f>2*'[1]ΣΥΣΤΑΣΗ ΤΡΟΦΙΜΩΝ'!O148</f>
        <v>3.592</v>
      </c>
      <c r="Q5" s="8">
        <f>2*'[1]ΣΥΣΤΑΣΗ ΤΡΟΦΙΜΩΝ'!P148*0.95</f>
        <v>30.4</v>
      </c>
      <c r="R5" s="8">
        <f>2*'[1]ΣΥΣΤΑΣΗ ΤΡΟΦΙΜΩΝ'!Q148*0.75</f>
        <v>2692.5</v>
      </c>
      <c r="S5" s="8">
        <f>2*'[1]ΣΥΣΤΑΣΗ ΤΡΟΦΙΜΩΝ'!R148*0.85</f>
        <v>17.747999999999998</v>
      </c>
      <c r="T5" s="8">
        <f>2*'[1]ΣΥΣΤΑΣΗ ΤΡΟΦΙΜΩΝ'!S148*0.9</f>
        <v>6.606</v>
      </c>
      <c r="U5" s="8">
        <f>2*'[1]ΣΥΣΤΑΣΗ ΤΡΟΦΙΜΩΝ'!T148</f>
        <v>1.974</v>
      </c>
      <c r="V5" s="9">
        <f>2*'[1]ΣΥΣΤΑΣΗ ΤΡΟΦΙΜΩΝ'!U148</f>
        <v>25.6</v>
      </c>
    </row>
    <row r="6" spans="1:22" ht="14.25">
      <c r="A6" s="10" t="s">
        <v>25</v>
      </c>
      <c r="B6" s="11">
        <v>500</v>
      </c>
      <c r="C6" s="11">
        <f>5*'[1]ΣΥΣΤΑΣΗ ΤΡΟΦΙΜΩΝ'!B140</f>
        <v>155</v>
      </c>
      <c r="D6" s="11">
        <f>5*'[1]ΣΥΣΤΑΣΗ ΤΡΟΦΙΜΩΝ'!C140</f>
        <v>451.59999999999997</v>
      </c>
      <c r="E6" s="11">
        <f>5*'[1]ΣΥΣΤΑΣΗ ΤΡΟΦΙΜΩΝ'!D140</f>
        <v>34.85</v>
      </c>
      <c r="F6" s="11">
        <f>5*'[1]ΣΥΣΤΑΣΗ ΤΡΟΦΙΜΩΝ'!E140</f>
        <v>9.15</v>
      </c>
      <c r="G6" s="11">
        <f>5*'[1]ΣΥΣΤΑΣΗ ΤΡΟΦΙΜΩΝ'!F140</f>
        <v>1.1</v>
      </c>
      <c r="H6" s="11">
        <f>5*'[1]ΣΥΣΤΑΣΗ ΤΡΟΦΙΜΩΝ'!G140</f>
        <v>13.5</v>
      </c>
      <c r="I6" s="11">
        <f>5*'[1]ΣΥΣΤΑΣΗ ΤΡΟΦΙΜΩΝ'!H140</f>
        <v>0</v>
      </c>
      <c r="J6" s="11">
        <f>5*'[1]ΣΥΣΤΑΣΗ ΤΡΟΦΙΜΩΝ'!I140</f>
        <v>4.4</v>
      </c>
      <c r="K6" s="11">
        <f>5*'[1]ΣΥΣΤΑΣΗ ΤΡΟΦΙΜΩΝ'!J140</f>
        <v>16.299999999999997</v>
      </c>
      <c r="L6" s="11">
        <f>5*'[1]ΣΥΣΤΑΣΗ ΤΡΟΦΙΜΩΝ'!K140</f>
        <v>185</v>
      </c>
      <c r="M6" s="11">
        <f>5*'[1]ΣΥΣΤΑΣΗ ΤΡΟΦΙΜΩΝ'!L140</f>
        <v>190</v>
      </c>
      <c r="N6" s="11">
        <f>5*'[1]ΣΥΣΤΑΣΗ ΤΡΟΦΙΜΩΝ'!M140</f>
        <v>125</v>
      </c>
      <c r="O6" s="11">
        <f>5*'[1]ΣΥΣΤΑΣΗ ΤΡΟΦΙΜΩΝ'!N140</f>
        <v>0</v>
      </c>
      <c r="P6" s="11">
        <f>5*'[1]ΣΥΣΤΑΣΗ ΤΡΟΦΙΜΩΝ'!O140</f>
        <v>1.08</v>
      </c>
      <c r="Q6" s="11">
        <f>5*'[1]ΣΥΣΤΑΣΗ ΤΡΟΦΙΜΩΝ'!P140</f>
        <v>30</v>
      </c>
      <c r="R6" s="11">
        <f>5*'[1]ΣΥΣΤΑΣΗ ΤΡΟΦΙΜΩΝ'!Q140</f>
        <v>190</v>
      </c>
      <c r="S6" s="11">
        <f>5*'[1]ΣΥΣΤΑΣΗ ΤΡΟΦΙΜΩΝ'!R140</f>
        <v>5.15</v>
      </c>
      <c r="T6" s="11">
        <f>5*'[1]ΣΥΣΤΑΣΗ ΤΡΟΦΙΜΩΝ'!S140</f>
        <v>1.2</v>
      </c>
      <c r="U6" s="11">
        <f>5*'[1]ΣΥΣΤΑΣΗ ΤΡΟΦΙΜΩΝ'!T140*0.7</f>
        <v>0.2415</v>
      </c>
      <c r="V6" s="12">
        <f>5*'[1]ΣΥΣΤΑΣΗ ΤΡΟΦΙΜΩΝ'!U140</f>
        <v>3</v>
      </c>
    </row>
    <row r="7" spans="1:22" ht="14.25">
      <c r="A7" s="10" t="s">
        <v>26</v>
      </c>
      <c r="B7" s="11">
        <v>85</v>
      </c>
      <c r="C7" s="11">
        <f>0.85*'[1]ΣΥΣΤΑΣΗ ΤΡΟΦΙΜΩΝ'!B108</f>
        <v>30.599999999999998</v>
      </c>
      <c r="D7" s="11">
        <f>0.85*'[1]ΣΥΣΤΑΣΗ ΤΡΟΦΙΜΩΝ'!C108</f>
        <v>75.64999999999999</v>
      </c>
      <c r="E7" s="11">
        <f>0.85*'[1]ΣΥΣΤΑΣΗ ΤΡΟΦΙΜΩΝ'!D108</f>
        <v>6.715</v>
      </c>
      <c r="F7" s="11">
        <f>0.85*'[1]ΣΥΣΤΑΣΗ ΤΡΟΦΙΜΩΝ'!E108</f>
        <v>1.02</v>
      </c>
      <c r="G7" s="11">
        <f>0.85*'[1]ΣΥΣΤΑΣΗ ΤΡΟΦΙΜΩΝ'!F108</f>
        <v>0.17</v>
      </c>
      <c r="H7" s="11">
        <f>0.85*'[1]ΣΥΣΤΑΣΗ ΤΡΟΦΙΜΩΝ'!G108</f>
        <v>1.275</v>
      </c>
      <c r="I7" s="11">
        <f>0.85*'[1]ΣΥΣΤΑΣΗ ΤΡΟΦΙΜΩΝ'!H108</f>
        <v>0</v>
      </c>
      <c r="J7" s="11" t="str">
        <f>'[1]ΣΥΣΤΑΣΗ ΤΡΟΦΙΜΩΝ'!I108</f>
        <v>tr</v>
      </c>
      <c r="K7" s="11">
        <f>0.85*'[1]ΣΥΣΤΑΣΗ ΤΡΟΦΙΜΩΝ'!J108</f>
        <v>4.76</v>
      </c>
      <c r="L7" s="11">
        <f>0.85*'[1]ΣΥΣΤΑΣΗ ΤΡΟΦΙΜΩΝ'!K108</f>
        <v>21.25</v>
      </c>
      <c r="M7" s="11">
        <f>0.85*'[1]ΣΥΣΤΑΣΗ ΤΡΟΦΙΜΩΝ'!L108</f>
        <v>25.5</v>
      </c>
      <c r="N7" s="11">
        <f>0.85*'[1]ΣΥΣΤΑΣΗ ΤΡΟΦΙΜΩΝ'!M108</f>
        <v>3.4</v>
      </c>
      <c r="O7" s="11">
        <f>0.85*'[1]ΣΥΣΤΑΣΗ ΤΡΟΦΙΜΩΝ'!N108</f>
        <v>21.25</v>
      </c>
      <c r="P7" s="11">
        <f>0.85*'[1]ΣΥΣΤΑΣΗ ΤΡΟΦΙΜΩΝ'!O108</f>
        <v>0.085</v>
      </c>
      <c r="Q7" s="11">
        <f>0.85*'[1]ΣΥΣΤΑΣΗ ΤΡΟΦΙΜΩΝ'!P108</f>
        <v>2.55</v>
      </c>
      <c r="R7" s="11">
        <f>0.85*'[1]ΣΥΣΤΑΣΗ ΤΡΟΦΙΜΩΝ'!Q108</f>
        <v>136</v>
      </c>
      <c r="S7" s="11">
        <f>0.85*'[1]ΣΥΣΤΑΣΗ ΤΡΟΦΙΜΩΝ'!R108</f>
        <v>0.255</v>
      </c>
      <c r="T7" s="11">
        <f>0.85*'[1]ΣΥΣΤΑΣΗ ΤΡΟΦΙΜΩΝ'!S108</f>
        <v>0.17</v>
      </c>
      <c r="U7" s="11">
        <f>0.85*'[1]ΣΥΣΤΑΣΗ ΤΡΟΦΙΜΩΝ'!T108</f>
        <v>0.0425</v>
      </c>
      <c r="V7" s="12">
        <f>0.85*'[1]ΣΥΣΤΑΣΗ ΤΡΟΦΙΜΩΝ'!U108</f>
        <v>0.85</v>
      </c>
    </row>
    <row r="8" spans="1:22" ht="14.25">
      <c r="A8" s="10" t="s">
        <v>27</v>
      </c>
      <c r="B8" s="11">
        <v>40</v>
      </c>
      <c r="C8" s="11">
        <f>0.4*'[1]ΣΥΣΤΑΣΗ ΤΡΟΦΙΜΩΝ'!B104</f>
        <v>6.08</v>
      </c>
      <c r="D8" s="11">
        <f>0.4*'[1]ΣΥΣΤΑΣΗ ΤΡΟΦΙΜΩΝ'!C104</f>
        <v>37.52</v>
      </c>
      <c r="E8" s="11">
        <f>0.4*'[1]ΣΥΣΤΑΣΗ ΤΡΟΦΙΜΩΝ'!D104</f>
        <v>1.2000000000000002</v>
      </c>
      <c r="F8" s="11">
        <f>0.4*'[1]ΣΥΣΤΑΣΗ ΤΡΟΦΙΜΩΝ'!E104</f>
        <v>0.32000000000000006</v>
      </c>
      <c r="G8" s="11" t="s">
        <v>28</v>
      </c>
      <c r="H8" s="11">
        <f>0.4*'[1]ΣΥΣΤΑΣΗ ΤΡΟΦΙΜΩΝ'!G104</f>
        <v>0.24</v>
      </c>
      <c r="I8" s="11">
        <f>0.4*'[1]ΣΥΣΤΑΣΗ ΤΡΟΦΙΜΩΝ'!H104</f>
        <v>0</v>
      </c>
      <c r="J8" s="11" t="s">
        <v>28</v>
      </c>
      <c r="K8" s="11">
        <f>0.4*'[1]ΣΥΣΤΑΣΗ ΤΡΟΦΙΜΩΝ'!J104</f>
        <v>1.2000000000000002</v>
      </c>
      <c r="L8" s="11">
        <f>0.4*'[1]ΣΥΣΤΑΣΗ ΤΡΟΦΙΜΩΝ'!K104</f>
        <v>4</v>
      </c>
      <c r="M8" s="11">
        <f>0.4*'[1]ΣΥΣΤΑΣΗ ΤΡΟΦΙΜΩΝ'!L104</f>
        <v>7.6000000000000005</v>
      </c>
      <c r="N8" s="11">
        <f>0.4*'[1]ΣΥΣΤΑΣΗ ΤΡΟΦΙΜΩΝ'!M104</f>
        <v>4</v>
      </c>
      <c r="O8" s="11">
        <f>0.4*'[1]ΣΥΣΤΑΣΗ ΤΡΟΦΙΜΩΝ'!N104</f>
        <v>160</v>
      </c>
      <c r="P8" s="11">
        <f>0.4*'[1]ΣΥΣΤΑΣΗ ΤΡΟΦΙΜΩΝ'!O104</f>
        <v>0.04000000000000001</v>
      </c>
      <c r="Q8" s="11">
        <f>0.4*'[1]ΣΥΣΤΑΣΗ ΤΡΟΦΙΜΩΝ'!P104</f>
        <v>92</v>
      </c>
      <c r="R8" s="11">
        <f>0.4*'[1]ΣΥΣΤΑΣΗ ΤΡΟΦΙΜΩΝ'!Q104</f>
        <v>92</v>
      </c>
      <c r="S8" s="11">
        <f>0.4*'[1]ΣΥΣΤΑΣΗ ΤΡΟΦΙΜΩΝ'!R104</f>
        <v>0.16000000000000003</v>
      </c>
      <c r="T8" s="11">
        <f>0.4*'[1]ΣΥΣΤΑΣΗ ΤΡΟΦΙΜΩΝ'!S104</f>
        <v>0.04000000000000001</v>
      </c>
      <c r="U8" s="11">
        <f>0.4*'[1]ΣΥΣΤΑΣΗ ΤΡΟΦΙΜΩΝ'!T104</f>
        <v>0.024</v>
      </c>
      <c r="V8" s="12" t="str">
        <f>'[1]ΣΥΣΤΑΣΗ ΤΡΟΦΙΜΩΝ'!U104</f>
        <v>tr</v>
      </c>
    </row>
    <row r="9" spans="1:22" ht="14.25">
      <c r="A9" s="10" t="s">
        <v>29</v>
      </c>
      <c r="B9" s="11">
        <v>55</v>
      </c>
      <c r="C9" s="11">
        <f>0.55*'[1]ΣΥΣΤΑΣΗ ΤΡΟΦΙΜΩΝ'!B22</f>
        <v>494.45000000000005</v>
      </c>
      <c r="D9" s="11" t="str">
        <f>'[1]ΣΥΣΤΑΣΗ ΤΡΟΦΙΜΩΝ'!C22</f>
        <v>tr</v>
      </c>
      <c r="E9" s="11" t="str">
        <f>'[1]ΣΥΣΤΑΣΗ ΤΡΟΦΙΜΩΝ'!D22</f>
        <v>tr</v>
      </c>
      <c r="F9" s="11" t="str">
        <f>'[1]ΣΥΣΤΑΣΗ ΤΡΟΦΙΜΩΝ'!E22</f>
        <v>tr</v>
      </c>
      <c r="G9" s="11">
        <f>0.55*'[1]ΣΥΣΤΑΣΗ ΤΡΟΦΙΜΩΝ'!F22</f>
        <v>54.94500000000001</v>
      </c>
      <c r="H9" s="11">
        <f>0.55*'[1]ΣΥΣΤΑΣΗ ΤΡΟΦΙΜΩΝ'!G22</f>
        <v>0</v>
      </c>
      <c r="I9" s="11">
        <f>0.55*'[1]ΣΥΣΤΑΣΗ ΤΡΟΦΙΜΩΝ'!H22</f>
        <v>0</v>
      </c>
      <c r="J9" s="11">
        <f>0.55*'[1]ΣΥΣΤΑΣΗ ΤΡΟΦΙΜΩΝ'!I22</f>
        <v>0</v>
      </c>
      <c r="K9" s="11">
        <f>0.55*'[1]ΣΥΣΤΑΣΗ ΤΡΟΦΙΜΩΝ'!J22</f>
        <v>0</v>
      </c>
      <c r="L9" s="11" t="str">
        <f>'[1]ΣΥΣΤΑΣΗ ΤΡΟΦΙΜΩΝ'!K22</f>
        <v>tr</v>
      </c>
      <c r="M9" s="11" t="str">
        <f>'[1]ΣΥΣΤΑΣΗ ΤΡΟΦΙΜΩΝ'!L22</f>
        <v>tr</v>
      </c>
      <c r="N9" s="11" t="str">
        <f>'[1]ΣΥΣΤΑΣΗ ΤΡΟΦΙΜΩΝ'!M22</f>
        <v>tr</v>
      </c>
      <c r="O9" s="11">
        <f>'[1]ΣΥΣΤΑΣΗ ΤΡΟΦΙΜΩΝ'!N22</f>
        <v>0</v>
      </c>
      <c r="P9" s="11">
        <f>'[1]ΣΥΣΤΑΣΗ ΤΡΟΦΙΜΩΝ'!O22</f>
        <v>0</v>
      </c>
      <c r="Q9" s="11" t="str">
        <f>'[1]ΣΥΣΤΑΣΗ ΤΡΟΦΙΜΩΝ'!P22</f>
        <v>tr</v>
      </c>
      <c r="R9" s="11" t="str">
        <f>'[1]ΣΥΣΤΑΣΗ ΤΡΟΦΙΜΩΝ'!Q22</f>
        <v>n</v>
      </c>
      <c r="S9" s="11" t="str">
        <f>'[1]ΣΥΣΤΑΣΗ ΤΡΟΦΙΜΩΝ'!R22</f>
        <v>tr</v>
      </c>
      <c r="T9" s="11" t="str">
        <f>'[1]ΣΥΣΤΑΣΗ ΤΡΟΦΙΜΩΝ'!S22</f>
        <v>tr</v>
      </c>
      <c r="U9" s="11" t="str">
        <f>'[1]ΣΥΣΤΑΣΗ ΤΡΟΦΙΜΩΝ'!T22</f>
        <v>tr</v>
      </c>
      <c r="V9" s="12" t="str">
        <f>'[1]ΣΥΣΤΑΣΗ ΤΡΟΦΙΜΩΝ'!U22</f>
        <v>tr</v>
      </c>
    </row>
    <row r="10" spans="1:22" ht="14.25">
      <c r="A10" s="10" t="s">
        <v>30</v>
      </c>
      <c r="B10" s="11">
        <v>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>
        <v>1800</v>
      </c>
      <c r="P10" s="11"/>
      <c r="Q10" s="11">
        <v>1200</v>
      </c>
      <c r="R10" s="11"/>
      <c r="S10" s="11"/>
      <c r="T10" s="11"/>
      <c r="U10" s="11"/>
      <c r="V10" s="12"/>
    </row>
    <row r="11" spans="1:22" ht="14.25">
      <c r="A11" s="10" t="s">
        <v>31</v>
      </c>
      <c r="B11" s="11">
        <v>920</v>
      </c>
      <c r="C11" s="11"/>
      <c r="D11" s="11">
        <v>920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2"/>
    </row>
    <row r="12" spans="1:22" ht="14.25">
      <c r="A12" s="10" t="s">
        <v>32</v>
      </c>
      <c r="B12" s="11">
        <f aca="true" t="shared" si="0" ref="B12:V12">SUM(B5:B11)</f>
        <v>1803</v>
      </c>
      <c r="C12" s="11">
        <f t="shared" si="0"/>
        <v>1352.13</v>
      </c>
      <c r="D12" s="11">
        <f t="shared" si="0"/>
        <v>1507.4099999999999</v>
      </c>
      <c r="E12" s="11">
        <f t="shared" si="0"/>
        <v>163.305</v>
      </c>
      <c r="F12" s="11">
        <f t="shared" si="0"/>
        <v>57.21</v>
      </c>
      <c r="G12" s="11">
        <f t="shared" si="0"/>
        <v>57.915000000000006</v>
      </c>
      <c r="H12" s="11">
        <f t="shared" si="0"/>
        <v>45.415</v>
      </c>
      <c r="I12" s="11">
        <f t="shared" si="0"/>
        <v>0</v>
      </c>
      <c r="J12" s="11">
        <f t="shared" si="0"/>
        <v>4.4</v>
      </c>
      <c r="K12" s="11">
        <f t="shared" si="0"/>
        <v>26.479999999999993</v>
      </c>
      <c r="L12" s="11">
        <f t="shared" si="0"/>
        <v>642.25</v>
      </c>
      <c r="M12" s="11">
        <f t="shared" si="0"/>
        <v>764.9000000000001</v>
      </c>
      <c r="N12" s="11">
        <f t="shared" si="0"/>
        <v>436.4</v>
      </c>
      <c r="O12" s="11">
        <f t="shared" si="0"/>
        <v>1981.25</v>
      </c>
      <c r="P12" s="11">
        <f t="shared" si="0"/>
        <v>4.797000000000001</v>
      </c>
      <c r="Q12" s="11">
        <f t="shared" si="0"/>
        <v>1354.95</v>
      </c>
      <c r="R12" s="11">
        <f t="shared" si="0"/>
        <v>3110.5</v>
      </c>
      <c r="S12" s="11">
        <f t="shared" si="0"/>
        <v>23.312999999999995</v>
      </c>
      <c r="T12" s="11">
        <f t="shared" si="0"/>
        <v>8.016</v>
      </c>
      <c r="U12" s="11">
        <f t="shared" si="0"/>
        <v>2.282</v>
      </c>
      <c r="V12" s="12">
        <f t="shared" si="0"/>
        <v>29.450000000000003</v>
      </c>
    </row>
    <row r="13" spans="1:22" ht="28.5">
      <c r="A13" s="10" t="s">
        <v>33</v>
      </c>
      <c r="B13" s="11">
        <v>100</v>
      </c>
      <c r="C13" s="11">
        <f aca="true" t="shared" si="1" ref="C13:V13">100*C12/1806</f>
        <v>74.8687707641196</v>
      </c>
      <c r="D13" s="11">
        <f t="shared" si="1"/>
        <v>83.46677740863787</v>
      </c>
      <c r="E13" s="11">
        <f t="shared" si="1"/>
        <v>9.04235880398671</v>
      </c>
      <c r="F13" s="11">
        <f t="shared" si="1"/>
        <v>3.1677740863787376</v>
      </c>
      <c r="G13" s="11">
        <f t="shared" si="1"/>
        <v>3.2068106312292364</v>
      </c>
      <c r="H13" s="11">
        <f t="shared" si="1"/>
        <v>2.5146733111849393</v>
      </c>
      <c r="I13" s="11">
        <f t="shared" si="1"/>
        <v>0</v>
      </c>
      <c r="J13" s="11">
        <f t="shared" si="1"/>
        <v>0.2436323366555925</v>
      </c>
      <c r="K13" s="11">
        <f t="shared" si="1"/>
        <v>1.466223698781838</v>
      </c>
      <c r="L13" s="11">
        <f t="shared" si="1"/>
        <v>35.56201550387597</v>
      </c>
      <c r="M13" s="11">
        <f t="shared" si="1"/>
        <v>42.353266888150614</v>
      </c>
      <c r="N13" s="11">
        <f t="shared" si="1"/>
        <v>24.163898117386488</v>
      </c>
      <c r="O13" s="11">
        <f t="shared" si="1"/>
        <v>109.70376522702104</v>
      </c>
      <c r="P13" s="11">
        <f t="shared" si="1"/>
        <v>0.26561461794019936</v>
      </c>
      <c r="Q13" s="11">
        <f t="shared" si="1"/>
        <v>75.02491694352159</v>
      </c>
      <c r="R13" s="11">
        <f t="shared" si="1"/>
        <v>172.23145071982282</v>
      </c>
      <c r="S13" s="11">
        <f t="shared" si="1"/>
        <v>1.2908637873754152</v>
      </c>
      <c r="T13" s="11">
        <f t="shared" si="1"/>
        <v>0.44385382059800665</v>
      </c>
      <c r="U13" s="11">
        <f t="shared" si="1"/>
        <v>0.1263565891472868</v>
      </c>
      <c r="V13" s="12">
        <f t="shared" si="1"/>
        <v>1.6306755260243635</v>
      </c>
    </row>
    <row r="14" spans="1:22" ht="28.5">
      <c r="A14" s="13" t="s">
        <v>34</v>
      </c>
      <c r="B14" s="14">
        <v>196.08</v>
      </c>
      <c r="C14" s="14">
        <f>196.08*C13/100</f>
        <v>146.80268571428573</v>
      </c>
      <c r="D14" s="14">
        <f>196.08*D13/100-96.08</f>
        <v>67.58165714285714</v>
      </c>
      <c r="E14" s="14">
        <f aca="true" t="shared" si="2" ref="E14:V14">196.08*E13/100</f>
        <v>17.73025714285714</v>
      </c>
      <c r="F14" s="14">
        <f t="shared" si="2"/>
        <v>6.211371428571429</v>
      </c>
      <c r="G14" s="14">
        <f t="shared" si="2"/>
        <v>6.287914285714287</v>
      </c>
      <c r="H14" s="14">
        <f t="shared" si="2"/>
        <v>4.930771428571429</v>
      </c>
      <c r="I14" s="14">
        <f t="shared" si="2"/>
        <v>0</v>
      </c>
      <c r="J14" s="14">
        <f t="shared" si="2"/>
        <v>0.4777142857142858</v>
      </c>
      <c r="K14" s="14">
        <f t="shared" si="2"/>
        <v>2.874971428571428</v>
      </c>
      <c r="L14" s="14">
        <f t="shared" si="2"/>
        <v>69.73</v>
      </c>
      <c r="M14" s="14">
        <f t="shared" si="2"/>
        <v>83.04628571428573</v>
      </c>
      <c r="N14" s="14">
        <f t="shared" si="2"/>
        <v>47.38057142857143</v>
      </c>
      <c r="O14" s="14">
        <f t="shared" si="2"/>
        <v>215.10714285714286</v>
      </c>
      <c r="P14" s="14">
        <f t="shared" si="2"/>
        <v>0.5208171428571429</v>
      </c>
      <c r="Q14" s="14">
        <f t="shared" si="2"/>
        <v>147.10885714285715</v>
      </c>
      <c r="R14" s="14">
        <f t="shared" si="2"/>
        <v>337.7114285714286</v>
      </c>
      <c r="S14" s="14">
        <f t="shared" si="2"/>
        <v>2.531125714285714</v>
      </c>
      <c r="T14" s="14">
        <f t="shared" si="2"/>
        <v>0.8703085714285714</v>
      </c>
      <c r="U14" s="14">
        <f t="shared" si="2"/>
        <v>0.24776</v>
      </c>
      <c r="V14" s="15">
        <f t="shared" si="2"/>
        <v>3.197428571428572</v>
      </c>
    </row>
    <row r="15" spans="24:47" ht="14.25"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8" spans="1:23" ht="45">
      <c r="A18" s="17"/>
      <c r="B18" s="18" t="s">
        <v>35</v>
      </c>
      <c r="C18" s="5" t="s">
        <v>36</v>
      </c>
      <c r="D18" s="5" t="s">
        <v>37</v>
      </c>
      <c r="E18" s="5" t="s">
        <v>38</v>
      </c>
      <c r="F18" s="5" t="s">
        <v>39</v>
      </c>
      <c r="G18" s="5" t="s">
        <v>40</v>
      </c>
      <c r="H18" s="5" t="s">
        <v>41</v>
      </c>
      <c r="I18" s="5" t="s">
        <v>42</v>
      </c>
      <c r="J18" s="5" t="s">
        <v>43</v>
      </c>
      <c r="K18" s="5" t="s">
        <v>44</v>
      </c>
      <c r="L18" s="5" t="s">
        <v>45</v>
      </c>
      <c r="M18" s="5" t="s">
        <v>46</v>
      </c>
      <c r="N18" s="5" t="s">
        <v>47</v>
      </c>
      <c r="O18" s="5" t="s">
        <v>48</v>
      </c>
      <c r="P18" s="5" t="s">
        <v>49</v>
      </c>
      <c r="Q18" s="5" t="s">
        <v>50</v>
      </c>
      <c r="R18" s="5" t="s">
        <v>51</v>
      </c>
      <c r="S18" s="5" t="s">
        <v>52</v>
      </c>
      <c r="T18" s="5" t="s">
        <v>53</v>
      </c>
      <c r="U18" s="6" t="s">
        <v>54</v>
      </c>
      <c r="V18" s="3"/>
      <c r="W18" s="3"/>
    </row>
    <row r="19" spans="1:21" ht="14.25">
      <c r="A19" s="7" t="s">
        <v>23</v>
      </c>
      <c r="B19" s="8">
        <f>2*'[1]ΣΥΣΤΑΣΗ ΤΡΟΦΙΜΩΝ'!V148</f>
        <v>0</v>
      </c>
      <c r="C19" s="8">
        <f>2*'[1]ΣΥΣΤΑΣΗ ΤΡΟΦΙΜΩΝ'!W148*0.65</f>
        <v>0.5681</v>
      </c>
      <c r="D19" s="8">
        <f>2*'[1]ΣΥΣΤΑΣΗ ΤΡΟΦΙΜΩΝ'!X148*0.75</f>
        <v>0.21899999999999997</v>
      </c>
      <c r="E19" s="8">
        <f>2*'[1]ΣΥΣΤΑΣΗ ΤΡΟΦΙΜΩΝ'!Y148</f>
        <v>0</v>
      </c>
      <c r="F19" s="8">
        <f>2*'[1]ΣΥΣΤΑΣΗ ΤΡΟΦΙΜΩΝ'!Z148*0.7</f>
        <v>0.6706</v>
      </c>
      <c r="G19" s="8">
        <f>2*'[1]ΣΥΣΤΑΣΗ ΤΡΟΦΙΜΩΝ'!AA148*0.7</f>
        <v>0.4452</v>
      </c>
      <c r="H19" s="8">
        <f>2*'[1]ΣΥΣΤΑΣΗ ΤΡΟΦΙΜΩΝ'!AB148</f>
        <v>0</v>
      </c>
      <c r="I19" s="8">
        <f>2*'[1]ΣΥΣΤΑΣΗ ΤΡΟΦΙΜΩΝ'!AC148*0.5</f>
        <v>388</v>
      </c>
      <c r="J19" s="8">
        <f>2*'[1]ΣΥΣΤΑΣΗ ΤΡΟΦΙΜΩΝ'!AD148</f>
        <v>0</v>
      </c>
      <c r="K19" s="8">
        <f>2*'[1]ΣΥΣΤΑΣΗ ΤΡΟΦΙΜΩΝ'!AE148</f>
        <v>0</v>
      </c>
      <c r="L19" s="8">
        <f>2*'[1]ΣΥΣΤΑΣΗ ΤΡΟΦΙΜΩΝ'!AF148</f>
        <v>0</v>
      </c>
      <c r="M19" s="8">
        <f>2*'[1]ΣΥΣΤΑΣΗ ΤΡΟΦΙΜΩΝ'!AG148</f>
        <v>0.42</v>
      </c>
      <c r="N19" s="8">
        <f>'[1]ΣΥΣΤΑΣΗ ΤΡΟΦΙΜΩΝ'!AH148</f>
        <v>2.2972972972972974</v>
      </c>
      <c r="O19" s="8">
        <f>'[1]ΣΥΣΤΑΣΗ ΤΡΟΦΙΜΩΝ'!AI148</f>
        <v>28.06006006006006</v>
      </c>
      <c r="P19" s="8">
        <f>'[1]ΣΥΣΤΑΣΗ ΤΡΟΦΙΜΩΝ'!AJ148</f>
        <v>72.3963963963964</v>
      </c>
      <c r="Q19" s="8">
        <f>'[1]ΣΥΣΤΑΣΗ ΤΡΟΦΙΜΩΝ'!AK148</f>
        <v>0</v>
      </c>
      <c r="R19" s="8">
        <f>'[1]ΣΥΣΤΑΣΗ ΤΡΟΦΙΜΩΝ'!AL148</f>
        <v>2.5345345345345347</v>
      </c>
      <c r="S19" s="8">
        <f>2*'[1]ΣΥΣΤΑΣΗ ΤΡΟΦΙΜΩΝ'!AM148</f>
        <v>0</v>
      </c>
      <c r="T19" s="8">
        <f>2*'[1]ΣΥΣΤΑΣΗ ΤΡΟΦΙΜΩΝ'!AN148</f>
        <v>0</v>
      </c>
      <c r="U19" s="9">
        <f>2*'[1]ΣΥΣΤΑΣΗ ΤΡΟΦΙΜΩΝ'!AO148</f>
        <v>0</v>
      </c>
    </row>
    <row r="20" spans="1:21" ht="14.25">
      <c r="A20" s="10" t="s">
        <v>25</v>
      </c>
      <c r="B20" s="11">
        <f>5*'[1]ΣΥΣΤΑΣΗ ΤΡΟΦΙΜΩΝ'!V140</f>
        <v>0</v>
      </c>
      <c r="C20" s="11">
        <f>5*'[1]ΣΥΣΤΑΣΗ ΤΡΟΦΙΜΩΝ'!W140*0.9</f>
        <v>0.36900000000000005</v>
      </c>
      <c r="D20" s="11">
        <f>5*'[1]ΣΥΣΤΑΣΗ ΤΡΟΦΙΜΩΝ'!X140*0.95</f>
        <v>0.494</v>
      </c>
      <c r="E20" s="11">
        <f>5*'[1]ΣΥΣΤΑΣΗ ΤΡΟΦΙΜΩΝ'!Y140*0.95</f>
        <v>1800.25</v>
      </c>
      <c r="F20" s="11">
        <f>5*'[1]ΣΥΣΤΑΣΗ ΤΡΟΦΙΜΩΝ'!Z140*0.95</f>
        <v>3.4865</v>
      </c>
      <c r="G20" s="11">
        <f>5*'[1]ΣΥΣΤΑΣΗ ΤΡΟΦΙΜΩΝ'!AA140*0.95</f>
        <v>0.66975</v>
      </c>
      <c r="H20" s="11">
        <f>5*'[1]ΣΥΣΤΑΣΗ ΤΡΟΦΙΜΩΝ'!AB140</f>
        <v>0</v>
      </c>
      <c r="I20" s="11">
        <f>5*'[1]ΣΥΣΤΑΣΗ ΤΡΟΦΙΜΩΝ'!AC140*0.75</f>
        <v>123.75</v>
      </c>
      <c r="J20" s="11">
        <f>5*'[1]ΣΥΣΤΑΣΗ ΤΡΟΦΙΜΩΝ'!AD140*0.7</f>
        <v>42.699999999999996</v>
      </c>
      <c r="K20" s="11">
        <f>5*'[1]ΣΥΣΤΑΣΗ ΤΡΟΦΙΜΩΝ'!AE140</f>
        <v>0</v>
      </c>
      <c r="L20" s="11">
        <f>5*'[1]ΣΥΣΤΑΣΗ ΤΡΟΦΙΜΩΝ'!AF140</f>
        <v>0</v>
      </c>
      <c r="M20" s="11">
        <f>5*'[1]ΣΥΣΤΑΣΗ ΤΡΟΦΙΜΩΝ'!AG140</f>
        <v>2.05</v>
      </c>
      <c r="N20" s="11">
        <f>'[1]ΣΥΣΤΑΣΗ ΤΡΟΦΙΜΩΝ'!AH140</f>
        <v>6.387096774193548</v>
      </c>
      <c r="O20" s="11">
        <f>'[1]ΣΥΣΤΑΣΗ ΤΡΟΦΙΜΩΝ'!AI140</f>
        <v>23.612903225806452</v>
      </c>
      <c r="P20" s="11">
        <f>'[1]ΣΥΣΤΑΣΗ ΤΡΟΦΙΜΩΝ'!AJ140</f>
        <v>89.93548387096774</v>
      </c>
      <c r="Q20" s="11">
        <f>'[1]ΣΥΣΤΑΣΗ ΤΡΟΦΙΜΩΝ'!AK140</f>
        <v>1.4516129032258065</v>
      </c>
      <c r="R20" s="11">
        <f>'[1]ΣΥΣΤΑΣΗ ΤΡΟΦΙΜΩΝ'!AL140</f>
        <v>42.064516129032256</v>
      </c>
      <c r="S20" s="11">
        <f>5*'[1]ΣΥΣΤΑΣΗ ΤΡΟΦΙΜΩΝ'!AM140</f>
        <v>0.25</v>
      </c>
      <c r="T20" s="11">
        <f>5*'[1]ΣΥΣΤΑΣΗ ΤΡΟΦΙΜΩΝ'!AN140</f>
        <v>0.05</v>
      </c>
      <c r="U20" s="12">
        <f>5*'[1]ΣΥΣΤΑΣΗ ΤΡΟΦΙΜΩΝ'!AO140</f>
        <v>0.5650000000000001</v>
      </c>
    </row>
    <row r="21" spans="1:21" ht="14.25">
      <c r="A21" s="10" t="s">
        <v>26</v>
      </c>
      <c r="B21" s="11">
        <f>0.85*'[1]ΣΥΣΤΑΣΗ ΤΡΟΦΙΜΩΝ'!V108</f>
        <v>2.55</v>
      </c>
      <c r="C21" s="11">
        <f>0.85*'[1]ΣΥΣΤΑΣΗ ΤΡΟΦΙΜΩΝ'!W108*0.9</f>
        <v>0.09945</v>
      </c>
      <c r="D21" s="11" t="str">
        <f>'[1]ΣΥΣΤΑΣΗ ΤΡΟΦΙΜΩΝ'!X108</f>
        <v>tr</v>
      </c>
      <c r="E21" s="11">
        <f>0.85*'[1]ΣΥΣΤΑΣΗ ΤΡΟΦΙΜΩΝ'!Y108*0.95</f>
        <v>8.075</v>
      </c>
      <c r="F21" s="11">
        <f>0.85*'[1]ΣΥΣΤΑΣΗ ΤΡΟΦΙΜΩΝ'!Z108*0.95</f>
        <v>0.5652499999999999</v>
      </c>
      <c r="G21" s="11">
        <f>0.85*'[1]ΣΥΣΤΑΣΗ ΤΡΟΦΙΜΩΝ'!AA108*0.95</f>
        <v>0.1615</v>
      </c>
      <c r="H21" s="11">
        <f>0.85*'[1]ΣΥΣΤΑΣΗ ΤΡΟΦΙΜΩΝ'!AB108</f>
        <v>0</v>
      </c>
      <c r="I21" s="11">
        <f>0.85*'[1]ΣΥΣΤΑΣΗ ΤΡΟΦΙΜΩΝ'!AC108*0.8</f>
        <v>11.56</v>
      </c>
      <c r="J21" s="11">
        <f>0.85*'[1]ΣΥΣΤΑΣΗ ΤΡΟΦΙΜΩΝ'!AD108*0.75</f>
        <v>3.1875</v>
      </c>
      <c r="K21" s="11">
        <f>0.85*'[1]ΣΥΣΤΑΣΗ ΤΡΟΦΙΜΩΝ'!AE108</f>
        <v>0</v>
      </c>
      <c r="L21" s="11">
        <f>0.85*'[1]ΣΥΣΤΑΣΗ ΤΡΟΦΙΜΩΝ'!AF108</f>
        <v>0</v>
      </c>
      <c r="M21" s="11">
        <f>0.85*'[1]ΣΥΣΤΑΣΗ ΤΡΟΦΙΜΩΝ'!AG108</f>
        <v>0.2635</v>
      </c>
      <c r="N21" s="11">
        <f>'[1]ΣΥΣΤΑΣΗ ΤΡΟΦΙΜΩΝ'!AH108</f>
        <v>5</v>
      </c>
      <c r="O21" s="11">
        <f>'[1]ΣΥΣΤΑΣΗ ΤΡΟΦΙΜΩΝ'!AI108</f>
        <v>13.333333333333334</v>
      </c>
      <c r="P21" s="11">
        <f>'[1]ΣΥΣΤΑΣΗ ΤΡΟΦΙΜΩΝ'!AJ108</f>
        <v>87.77777777777777</v>
      </c>
      <c r="Q21" s="11">
        <f>'[1]ΣΥΣΤΑΣΗ ΤΡΟΦΙΜΩΝ'!AK108</f>
        <v>0</v>
      </c>
      <c r="R21" s="11">
        <f>'[1]ΣΥΣΤΑΣΗ ΤΡΟΦΙΜΩΝ'!AL108</f>
        <v>62.22222222222222</v>
      </c>
      <c r="S21" s="11" t="str">
        <f>'[1]ΣΥΣΤΑΣΗ ΤΡΟΦΙΜΩΝ'!AM108</f>
        <v>tr</v>
      </c>
      <c r="T21" s="11" t="str">
        <f>'[1]ΣΥΣΤΑΣΗ ΤΡΟΦΙΜΩΝ'!AN108</f>
        <v>tr</v>
      </c>
      <c r="U21" s="12">
        <f>0.85*'[1]ΣΥΣΤΑΣΗ ΤΡΟΦΙΜΩΝ'!AO108</f>
        <v>0.085</v>
      </c>
    </row>
    <row r="22" spans="1:21" ht="14.25">
      <c r="A22" s="10" t="s">
        <v>27</v>
      </c>
      <c r="B22" s="11">
        <f>0.4*'[1]ΣΥΣΤΑΣΗ ΤΡΟΦΙΜΩΝ'!V104</f>
        <v>0.8</v>
      </c>
      <c r="C22" s="11">
        <f>0.4*'[1]ΣΥΣΤΑΣΗ ΤΡΟΦΙΜΩΝ'!W104</f>
        <v>0.008</v>
      </c>
      <c r="D22" s="11">
        <f>0.4*'[1]ΣΥΣΤΑΣΗ ΤΡΟΦΙΜΩΝ'!X104</f>
        <v>0.008</v>
      </c>
      <c r="E22" s="11">
        <f>0.4*'[1]ΣΥΣΤΑΣΗ ΤΡΟΦΙΜΩΝ'!Y104</f>
        <v>80</v>
      </c>
      <c r="F22" s="11">
        <f>0.4*'[1]ΣΥΣΤΑΣΗ ΤΡΟΦΙΜΩΝ'!Z104</f>
        <v>0.27999999999999997</v>
      </c>
      <c r="G22" s="11">
        <f>0.4*'[1]ΣΥΣΤΑΣΗ ΤΡΟΦΙΜΩΝ'!AA104</f>
        <v>0.024</v>
      </c>
      <c r="H22" s="11">
        <f>0.4*'[1]ΣΥΣΤΑΣΗ ΤΡΟΦΙΜΩΝ'!AB104</f>
        <v>0</v>
      </c>
      <c r="I22" s="11">
        <f>0.4*'[1]ΣΥΣΤΑΣΗ ΤΡΟΦΙΜΩΝ'!AC104</f>
        <v>4</v>
      </c>
      <c r="J22" s="11">
        <f>0.4*'[1]ΣΥΣΤΑΣΗ ΤΡΟΦΙΜΩΝ'!AD104</f>
        <v>3.2</v>
      </c>
      <c r="K22" s="11">
        <f>0.4*'[1]ΣΥΣΤΑΣΗ ΤΡΟΦΙΜΩΝ'!AE104</f>
        <v>0</v>
      </c>
      <c r="L22" s="11">
        <f>0.4*'[1]ΣΥΣΤΑΣΗ ΤΡΟΦΙΜΩΝ'!AF104</f>
        <v>0</v>
      </c>
      <c r="M22" s="11">
        <f>0.4*'[1]ΣΥΣΤΑΣΗ ΤΡΟΦΙΜΩΝ'!AG104</f>
        <v>0.404</v>
      </c>
      <c r="N22" s="11">
        <v>0</v>
      </c>
      <c r="O22" s="11">
        <f>'[1]ΣΥΣΤΑΣΗ ΤΡΟΦΙΜΩΝ'!AI104</f>
        <v>21.05263157894737</v>
      </c>
      <c r="P22" s="11">
        <f>'[1]ΣΥΣΤΑΣΗ ΤΡΟΦΙΜΩΝ'!AJ104</f>
        <v>78.94736842105263</v>
      </c>
      <c r="Q22" s="11">
        <f>'[1]ΣΥΣΤΑΣΗ ΤΡΟΦΙΜΩΝ'!AK104</f>
        <v>0</v>
      </c>
      <c r="R22" s="11">
        <f>'[1]ΣΥΣΤΑΣΗ ΤΡΟΦΙΜΩΝ'!AL104</f>
        <v>78.94736842105263</v>
      </c>
      <c r="S22" s="11" t="str">
        <f>'[1]ΣΥΣΤΑΣΗ ΤΡΟΦΙΜΩΝ'!AM104</f>
        <v>tr</v>
      </c>
      <c r="T22" s="11" t="str">
        <f>'[1]ΣΥΣΤΑΣΗ ΤΡΟΦΙΜΩΝ'!AN104</f>
        <v>tr</v>
      </c>
      <c r="U22" s="12" t="str">
        <f>'[1]ΣΥΣΤΑΣΗ ΤΡΟΦΙΜΩΝ'!AO104</f>
        <v>tr</v>
      </c>
    </row>
    <row r="23" spans="1:21" ht="14.25">
      <c r="A23" s="10" t="s">
        <v>29</v>
      </c>
      <c r="B23" s="11" t="str">
        <f>'[1]ΣΥΣΤΑΣΗ ΤΡΟΦΙΜΩΝ'!V22</f>
        <v>n</v>
      </c>
      <c r="C23" s="11" t="str">
        <f>'[1]ΣΥΣΤΑΣΗ ΤΡΟΦΙΜΩΝ'!W22</f>
        <v>tr</v>
      </c>
      <c r="D23" s="11" t="str">
        <f>'[1]ΣΥΣΤΑΣΗ ΤΡΟΦΙΜΩΝ'!X22</f>
        <v>tr</v>
      </c>
      <c r="E23" s="11" t="str">
        <f>'[1]ΣΥΣΤΑΣΗ ΤΡΟΦΙΜΩΝ'!Y22</f>
        <v>n</v>
      </c>
      <c r="F23" s="11" t="str">
        <f>'[1]ΣΥΣΤΑΣΗ ΤΡΟΦΙΜΩΝ'!Z22</f>
        <v>tr</v>
      </c>
      <c r="G23" s="11" t="str">
        <f>'[1]ΣΥΣΤΑΣΗ ΤΡΟΦΙΜΩΝ'!AA22</f>
        <v>tr</v>
      </c>
      <c r="H23" s="11">
        <f>'[1]ΣΥΣΤΑΣΗ ΤΡΟΦΙΜΩΝ'!AB22</f>
        <v>0</v>
      </c>
      <c r="I23" s="11" t="str">
        <f>'[1]ΣΥΣΤΑΣΗ ΤΡΟΦΙΜΩΝ'!AC22</f>
        <v>tr</v>
      </c>
      <c r="J23" s="11">
        <f>0.55*'[1]ΣΥΣΤΑΣΗ ΤΡΟΦΙΜΩΝ'!AD22</f>
        <v>0</v>
      </c>
      <c r="K23" s="11">
        <f>0.55*'[1]ΣΥΣΤΑΣΗ ΤΡΟΦΙΜΩΝ'!AE22</f>
        <v>0</v>
      </c>
      <c r="L23" s="11">
        <f>0.55*'[1]ΣΥΣΤΑΣΗ ΤΡΟΦΙΜΩΝ'!AF22</f>
        <v>0</v>
      </c>
      <c r="M23" s="11">
        <f>0.55*'[1]ΣΥΣΤΑΣΗ ΤΡΟΦΙΜΩΝ'!AG22</f>
        <v>2.805</v>
      </c>
      <c r="N23" s="11">
        <f>'[1]ΣΥΣΤΑΣΗ ΤΡΟΦΙΜΩΝ'!AH22</f>
        <v>100.0111234705228</v>
      </c>
      <c r="O23" s="11">
        <v>0</v>
      </c>
      <c r="P23" s="11">
        <v>0</v>
      </c>
      <c r="Q23" s="11">
        <f>'[1]ΣΥΣΤΑΣΗ ΤΡΟΦΙΜΩΝ'!AK22</f>
        <v>14.015572858731923</v>
      </c>
      <c r="R23" s="11">
        <f>'[1]ΣΥΣΤΑΣΗ ΤΡΟΦΙΜΩΝ'!AL22</f>
        <v>0</v>
      </c>
      <c r="S23" s="11">
        <f>0.55*'[1]ΣΥΣΤΑΣΗ ΤΡΟΦΙΜΩΝ'!AM22</f>
        <v>7.700000000000001</v>
      </c>
      <c r="T23" s="11">
        <f>0.55*'[1]ΣΥΣΤΑΣΗ ΤΡΟΦΙΜΩΝ'!AN22</f>
        <v>38.33500000000001</v>
      </c>
      <c r="U23" s="12">
        <f>0.55*'[1]ΣΥΣΤΑΣΗ ΤΡΟΦΙΜΩΝ'!AO22</f>
        <v>6.16</v>
      </c>
    </row>
    <row r="24" spans="1:21" ht="14.25">
      <c r="A24" s="10" t="s">
        <v>30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2"/>
    </row>
    <row r="25" spans="1:21" ht="14.25">
      <c r="A25" s="10" t="s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2"/>
    </row>
    <row r="26" spans="1:21" ht="14.25">
      <c r="A26" s="10" t="s">
        <v>32</v>
      </c>
      <c r="B26" s="11">
        <f aca="true" t="shared" si="3" ref="B26:M26">SUM(B19:B25)</f>
        <v>3.3499999999999996</v>
      </c>
      <c r="C26" s="11">
        <f t="shared" si="3"/>
        <v>1.04455</v>
      </c>
      <c r="D26" s="11">
        <f t="shared" si="3"/>
        <v>0.721</v>
      </c>
      <c r="E26" s="11">
        <f t="shared" si="3"/>
        <v>1888.325</v>
      </c>
      <c r="F26" s="11">
        <f t="shared" si="3"/>
        <v>5.00235</v>
      </c>
      <c r="G26" s="11">
        <f t="shared" si="3"/>
        <v>1.3004499999999999</v>
      </c>
      <c r="H26" s="11">
        <f t="shared" si="3"/>
        <v>0</v>
      </c>
      <c r="I26" s="11">
        <f t="shared" si="3"/>
        <v>527.31</v>
      </c>
      <c r="J26" s="11">
        <f t="shared" si="3"/>
        <v>49.0875</v>
      </c>
      <c r="K26" s="11">
        <f t="shared" si="3"/>
        <v>0</v>
      </c>
      <c r="L26" s="11">
        <f t="shared" si="3"/>
        <v>0</v>
      </c>
      <c r="M26" s="11">
        <f t="shared" si="3"/>
        <v>5.9425</v>
      </c>
      <c r="N26" s="19">
        <f>9*G12*100/C12</f>
        <v>38.549177963657336</v>
      </c>
      <c r="O26" s="19">
        <f>4*F12*100/C12</f>
        <v>16.9244081560205</v>
      </c>
      <c r="P26" s="19">
        <f>4*E12*100/C12</f>
        <v>48.31044352244236</v>
      </c>
      <c r="Q26" s="11">
        <f>9*S26*100/C12</f>
        <v>5.291650950722194</v>
      </c>
      <c r="R26" s="11">
        <f>4*K12*100/C12</f>
        <v>7.833566299098457</v>
      </c>
      <c r="S26" s="11">
        <f>SUM(S19:S25)</f>
        <v>7.950000000000001</v>
      </c>
      <c r="T26" s="11">
        <f>SUM(T19:T25)</f>
        <v>38.385000000000005</v>
      </c>
      <c r="U26" s="12">
        <f>SUM(U19:U25)</f>
        <v>6.8100000000000005</v>
      </c>
    </row>
    <row r="27" spans="1:21" ht="28.5">
      <c r="A27" s="10" t="s">
        <v>33</v>
      </c>
      <c r="B27" s="11">
        <f aca="true" t="shared" si="4" ref="B27:M27">100*B26/1806</f>
        <v>0.1854928017718715</v>
      </c>
      <c r="C27" s="11">
        <f t="shared" si="4"/>
        <v>0.057837763012181624</v>
      </c>
      <c r="D27" s="11">
        <f t="shared" si="4"/>
        <v>0.039922480620155035</v>
      </c>
      <c r="E27" s="11">
        <f t="shared" si="4"/>
        <v>104.55841638981174</v>
      </c>
      <c r="F27" s="11">
        <f t="shared" si="4"/>
        <v>0.27698504983388705</v>
      </c>
      <c r="G27" s="11">
        <f t="shared" si="4"/>
        <v>0.07200719822812846</v>
      </c>
      <c r="H27" s="11">
        <f t="shared" si="4"/>
        <v>0</v>
      </c>
      <c r="I27" s="11">
        <f t="shared" si="4"/>
        <v>29.19767441860465</v>
      </c>
      <c r="J27" s="11">
        <f t="shared" si="4"/>
        <v>2.7180232558139537</v>
      </c>
      <c r="K27" s="11">
        <f t="shared" si="4"/>
        <v>0</v>
      </c>
      <c r="L27" s="11">
        <f t="shared" si="4"/>
        <v>0</v>
      </c>
      <c r="M27" s="11">
        <f t="shared" si="4"/>
        <v>0.3290420819490587</v>
      </c>
      <c r="N27" s="11"/>
      <c r="O27" s="11"/>
      <c r="P27" s="11"/>
      <c r="Q27" s="11"/>
      <c r="R27" s="11"/>
      <c r="S27" s="11">
        <f>100*S26/1806</f>
        <v>0.4401993355481728</v>
      </c>
      <c r="T27" s="11">
        <f>100*T26/1806</f>
        <v>2.125415282392027</v>
      </c>
      <c r="U27" s="12">
        <f>100*U26/1806</f>
        <v>0.3770764119601329</v>
      </c>
    </row>
    <row r="28" spans="1:21" ht="28.5">
      <c r="A28" s="13" t="s">
        <v>34</v>
      </c>
      <c r="B28" s="14">
        <f aca="true" t="shared" si="5" ref="B28:M28">196.08*B27/100</f>
        <v>0.36371428571428566</v>
      </c>
      <c r="C28" s="14">
        <f t="shared" si="5"/>
        <v>0.11340828571428574</v>
      </c>
      <c r="D28" s="14">
        <f t="shared" si="5"/>
        <v>0.07827999999999999</v>
      </c>
      <c r="E28" s="14">
        <f t="shared" si="5"/>
        <v>205.0181428571429</v>
      </c>
      <c r="F28" s="14">
        <f t="shared" si="5"/>
        <v>0.5431122857142858</v>
      </c>
      <c r="G28" s="14">
        <f t="shared" si="5"/>
        <v>0.14119171428571428</v>
      </c>
      <c r="H28" s="14">
        <f t="shared" si="5"/>
        <v>0</v>
      </c>
      <c r="I28" s="14">
        <f t="shared" si="5"/>
        <v>57.2508</v>
      </c>
      <c r="J28" s="14">
        <f t="shared" si="5"/>
        <v>5.3295</v>
      </c>
      <c r="K28" s="14">
        <f t="shared" si="5"/>
        <v>0</v>
      </c>
      <c r="L28" s="14">
        <f t="shared" si="5"/>
        <v>0</v>
      </c>
      <c r="M28" s="14">
        <f t="shared" si="5"/>
        <v>0.6451857142857144</v>
      </c>
      <c r="N28" s="14"/>
      <c r="O28" s="14"/>
      <c r="P28" s="14"/>
      <c r="Q28" s="14"/>
      <c r="R28" s="14"/>
      <c r="S28" s="14">
        <f>196.08*S27/100</f>
        <v>0.8631428571428573</v>
      </c>
      <c r="T28" s="14">
        <f>196.08*T27/100</f>
        <v>4.167514285714287</v>
      </c>
      <c r="U28" s="15">
        <f>196.08*U27/100</f>
        <v>0.7393714285714288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&amp;C127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2011-08-04T06:27:47Z</dcterms:created>
  <dcterms:modified xsi:type="dcterms:W3CDTF">2011-08-04T06:28:16Z</dcterms:modified>
  <cp:category/>
  <cp:version/>
  <cp:contentType/>
  <cp:contentStatus/>
</cp:coreProperties>
</file>