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2555" windowHeight="5130" activeTab="0"/>
  </bookViews>
  <sheets>
    <sheet name="Πουρέκια Χελλίμπουρεϊ στη σατζ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<sst xmlns="http://schemas.openxmlformats.org/spreadsheetml/2006/main" count="81" uniqueCount="58">
  <si>
    <t>ΠΟΥΡΕΚΙΑ ΧΕΛΛΙΜΠΟΥΡΕΪ ΣΤΗ ΣΑΤΖΙΗ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</si>
  <si>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</si>
  <si>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</si>
  <si>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</si>
  <si>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</si>
  <si>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</si>
  <si>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</si>
  <si>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</si>
  <si>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</si>
  <si>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</si>
  <si>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</si>
  <si>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</si>
  <si>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</si>
  <si>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</si>
  <si>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</si>
  <si>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</si>
  <si>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</si>
  <si>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</si>
  <si>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</si>
  <si>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</si>
  <si>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</si>
  <si>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</si>
  <si>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</si>
  <si>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4 φλιτζάνια φαρίνα</t>
  </si>
  <si>
    <t>-</t>
  </si>
  <si>
    <t>1 πρέζα αλάτι</t>
  </si>
  <si>
    <t>6 κ.σ. λάδι</t>
  </si>
  <si>
    <t>tr</t>
  </si>
  <si>
    <t>νερό χλιαρό όσο σηκώνει</t>
  </si>
  <si>
    <t>1 κιλό κρεμμύδια</t>
  </si>
  <si>
    <t>1 χαλούμι τριμμένο</t>
  </si>
  <si>
    <t>1/2 φλιτζάνι ελαιόλαδο</t>
  </si>
  <si>
    <t>δυόσμος ξηρός</t>
  </si>
  <si>
    <t>πιπέρι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</si>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</sst>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0" fontId="19" fillId="0" borderId="0" xfId="56" applyFont="1" applyAlignment="1">
      <alignment wrapText="1" shrinkToFit="1"/>
      <protection/>
    </xf>
    <xf numFmtId="0" fontId="0" fillId="0" borderId="0" xfId="56" applyAlignment="1">
      <alignment horizontal="left" wrapTex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13" xfId="56" applyFont="1" applyBorder="1" applyAlignment="1">
      <alignment wrapText="1"/>
      <protection/>
    </xf>
    <xf numFmtId="0" fontId="0" fillId="0" borderId="15" xfId="56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10" xfId="56" applyBorder="1" applyAlignment="1">
      <alignment wrapText="1"/>
      <protection/>
    </xf>
    <xf numFmtId="0" fontId="20" fillId="0" borderId="18" xfId="0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0" fontId="0" fillId="0" borderId="0" xfId="56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55" zoomScaleNormal="55" zoomScalePageLayoutView="55" workbookViewId="0" topLeftCell="A28">
      <selection activeCell="J10" sqref="J10"/>
    </sheetView>
  </sheetViews>
  <sheetFormatPr defaultColWidth="9.140625" defaultRowHeight="15"/>
  <cols>
    <col min="1" max="1" width="20.421875" style="18" customWidth="1"/>
    <col min="2" max="2" width="9.140625" style="2" customWidth="1"/>
    <col min="3" max="3" width="11.57421875" style="2" customWidth="1"/>
    <col min="4" max="4" width="14.421875" style="2" customWidth="1"/>
    <col min="5" max="5" width="18.140625" style="2" customWidth="1"/>
    <col min="6" max="8" width="9.140625" style="2" customWidth="1"/>
    <col min="9" max="9" width="13.140625" style="2" customWidth="1"/>
    <col min="10" max="11" width="9.140625" style="2" customWidth="1"/>
    <col min="12" max="12" width="10.57421875" style="2" customWidth="1"/>
    <col min="13" max="13" width="13.57421875" style="2" customWidth="1"/>
    <col min="14" max="14" width="13.8515625" style="2" customWidth="1"/>
    <col min="15" max="15" width="9.140625" style="2" customWidth="1"/>
    <col min="16" max="16" width="14.57421875" style="2" customWidth="1"/>
    <col min="17" max="17" width="9.140625" style="2" customWidth="1"/>
    <col min="18" max="18" width="11.8515625" style="2" customWidth="1"/>
    <col min="19" max="21" width="9.140625" style="2" customWidth="1"/>
    <col min="22" max="22" width="11.140625" style="2" customWidth="1"/>
    <col min="23" max="16384" width="9.140625" style="2" customWidth="1"/>
  </cols>
  <sheetData>
    <row r="1" spans="1:47" ht="15">
      <c r="A1" s="1" t="s">
        <v>0</v>
      </c>
      <c r="B1" s="1"/>
      <c r="C1" s="1"/>
      <c r="AQ1" s="3"/>
      <c r="AR1" s="3"/>
      <c r="AS1" s="3"/>
      <c r="AT1" s="3"/>
      <c r="AU1" s="3"/>
    </row>
    <row r="2" spans="1:3" ht="14.25">
      <c r="A2" s="4" t="s">
        <v>1</v>
      </c>
      <c r="B2" s="4"/>
      <c r="C2" s="4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500</v>
      </c>
      <c r="C5" s="9">
        <f>5*'[1]ΣΥΣΤΑΣΗ ΤΡΟΦΙΜΩΝ'!B6</f>
        <v>1705</v>
      </c>
      <c r="D5" s="9">
        <f>5*'[1]ΣΥΣΤΑΣΗ ΤΡΟΦΙΜΩΝ'!C6</f>
        <v>70</v>
      </c>
      <c r="E5" s="9">
        <f>5*'[1]ΣΥΣΤΑΣΗ ΤΡΟΦΙΜΩΝ'!D6</f>
        <v>376.5</v>
      </c>
      <c r="F5" s="9">
        <f>5*'[1]ΣΥΣΤΑΣΗ ΤΡΟΦΙΜΩΝ'!E6</f>
        <v>57.5</v>
      </c>
      <c r="G5" s="9">
        <f>5*'[1]ΣΥΣΤΑΣΗ ΤΡΟΦΙΜΩΝ'!F6</f>
        <v>7</v>
      </c>
      <c r="H5" s="9">
        <f>5*'[1]ΣΥΣΤΑΣΗ ΤΡΟΦΙΜΩΝ'!G6</f>
        <v>18.5</v>
      </c>
      <c r="I5" s="9">
        <f>5*'[1]ΣΥΣΤΑΣΗ ΤΡΟΦΙΜΩΝ'!H6</f>
        <v>0</v>
      </c>
      <c r="J5" s="9">
        <f>5*'[1]ΣΥΣΤΑΣΗ ΤΡΟΦΙΜΩΝ'!I6</f>
        <v>369.5</v>
      </c>
      <c r="K5" s="9">
        <f>5*'[1]ΣΥΣΤΑΣΗ ΤΡΟΦΙΜΩΝ'!J6</f>
        <v>7</v>
      </c>
      <c r="L5" s="9">
        <f>5*'[1]ΣΥΣΤΑΣΗ ΤΡΟΦΙΜΩΝ'!K6</f>
        <v>75</v>
      </c>
      <c r="M5" s="9">
        <f>5*'[1]ΣΥΣΤΑΣΗ ΤΡΟΦΙΜΩΝ'!L6</f>
        <v>600</v>
      </c>
      <c r="N5" s="9">
        <f>5*'[1]ΣΥΣΤΑΣΗ ΤΡΟΦΙΜΩΝ'!M6</f>
        <v>155</v>
      </c>
      <c r="O5" s="9" t="s">
        <v>24</v>
      </c>
      <c r="P5" s="9" t="s">
        <v>24</v>
      </c>
      <c r="Q5" s="9">
        <f>5*'[1]ΣΥΣΤΑΣΗ ΤΡΟΦΙΜΩΝ'!P6</f>
        <v>15</v>
      </c>
      <c r="R5" s="9">
        <f>5*'[1]ΣΥΣΤΑΣΗ ΤΡΟΦΙΜΩΝ'!Q6</f>
        <v>650</v>
      </c>
      <c r="S5" s="9">
        <f>5*'[1]ΣΥΣΤΑΣΗ ΤΡΟΦΙΜΩΝ'!R6</f>
        <v>7.5</v>
      </c>
      <c r="T5" s="9">
        <f>5*'[1]ΣΥΣΤΑΣΗ ΤΡΟΦΙΜΩΝ'!S6</f>
        <v>4.5</v>
      </c>
      <c r="U5" s="9">
        <f>5*'[1]ΣΥΣΤΑΣΗ ΤΡΟΦΙΜΩΝ'!T6</f>
        <v>0.8999999999999999</v>
      </c>
      <c r="V5" s="10">
        <f>5*'[1]ΣΥΣΤΑΣΗ ΤΡΟΦΙΜΩΝ'!U6</f>
        <v>210</v>
      </c>
    </row>
    <row r="6" spans="1:22" ht="14.25">
      <c r="A6" s="8" t="s">
        <v>25</v>
      </c>
      <c r="B6" s="9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v>3600</v>
      </c>
      <c r="P6" s="9"/>
      <c r="Q6" s="9">
        <v>2400</v>
      </c>
      <c r="R6" s="9"/>
      <c r="S6" s="9"/>
      <c r="T6" s="9"/>
      <c r="U6" s="9"/>
      <c r="V6" s="10"/>
    </row>
    <row r="7" spans="1:22" ht="14.25">
      <c r="A7" s="8" t="s">
        <v>26</v>
      </c>
      <c r="B7" s="9">
        <v>80</v>
      </c>
      <c r="C7" s="9">
        <f>0.8*'[1]ΣΥΣΤΑΣΗ ΤΡΟΦΙΜΩΝ'!B22</f>
        <v>719.2</v>
      </c>
      <c r="D7" s="9" t="str">
        <f>'[1]ΣΥΣΤΑΣΗ ΤΡΟΦΙΜΩΝ'!C22</f>
        <v>tr</v>
      </c>
      <c r="E7" s="9" t="str">
        <f>'[1]ΣΥΣΤΑΣΗ ΤΡΟΦΙΜΩΝ'!D22</f>
        <v>tr</v>
      </c>
      <c r="F7" s="9" t="str">
        <f>'[1]ΣΥΣΤΑΣΗ ΤΡΟΦΙΜΩΝ'!E22</f>
        <v>tr</v>
      </c>
      <c r="G7" s="9">
        <f>0.8*'[1]ΣΥΣΤΑΣΗ ΤΡΟΦΙΜΩΝ'!F22</f>
        <v>79.92000000000002</v>
      </c>
      <c r="H7" s="9">
        <f>0.8*'[1]ΣΥΣΤΑΣΗ ΤΡΟΦΙΜΩΝ'!G22</f>
        <v>0</v>
      </c>
      <c r="I7" s="9">
        <f>0.8*'[1]ΣΥΣΤΑΣΗ ΤΡΟΦΙΜΩΝ'!H22</f>
        <v>0</v>
      </c>
      <c r="J7" s="9">
        <f>0.8*'[1]ΣΥΣΤΑΣΗ ΤΡΟΦΙΜΩΝ'!I22</f>
        <v>0</v>
      </c>
      <c r="K7" s="9">
        <f>0.8*'[1]ΣΥΣΤΑΣΗ ΤΡΟΦΙΜΩΝ'!J22</f>
        <v>0</v>
      </c>
      <c r="L7" s="9" t="str">
        <f>'[1]ΣΥΣΤΑΣΗ ΤΡΟΦΙΜΩΝ'!K22</f>
        <v>tr</v>
      </c>
      <c r="M7" s="9" t="str">
        <f>'[1]ΣΥΣΤΑΣΗ ΤΡΟΦΙΜΩΝ'!L22</f>
        <v>tr</v>
      </c>
      <c r="N7" s="9" t="str">
        <f>'[1]ΣΥΣΤΑΣΗ ΤΡΟΦΙΜΩΝ'!M22</f>
        <v>tr</v>
      </c>
      <c r="O7" s="9" t="s">
        <v>27</v>
      </c>
      <c r="P7" s="9" t="s">
        <v>27</v>
      </c>
      <c r="Q7" s="9" t="str">
        <f>'[1]ΣΥΣΤΑΣΗ ΤΡΟΦΙΜΩΝ'!P22</f>
        <v>tr</v>
      </c>
      <c r="R7" s="9" t="str">
        <f>'[1]ΣΥΣΤΑΣΗ ΤΡΟΦΙΜΩΝ'!Q22</f>
        <v>n</v>
      </c>
      <c r="S7" s="9" t="str">
        <f>'[1]ΣΥΣΤΑΣΗ ΤΡΟΦΙΜΩΝ'!R22</f>
        <v>tr</v>
      </c>
      <c r="T7" s="9" t="str">
        <f>'[1]ΣΥΣΤΑΣΗ ΤΡΟΦΙΜΩΝ'!S22</f>
        <v>tr</v>
      </c>
      <c r="U7" s="9" t="str">
        <f>'[1]ΣΥΣΤΑΣΗ ΤΡΟΦΙΜΩΝ'!T22</f>
        <v>tr</v>
      </c>
      <c r="V7" s="10" t="str">
        <f>'[1]ΣΥΣΤΑΣΗ ΤΡΟΦΙΜΩΝ'!U22</f>
        <v>tr</v>
      </c>
    </row>
    <row r="8" spans="1:22" ht="28.5">
      <c r="A8" s="8" t="s">
        <v>28</v>
      </c>
      <c r="B8" s="9">
        <v>250</v>
      </c>
      <c r="C8" s="9"/>
      <c r="D8" s="9">
        <v>250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ht="14.25">
      <c r="A9" s="8" t="s">
        <v>29</v>
      </c>
      <c r="B9" s="9">
        <v>770</v>
      </c>
      <c r="C9" s="9">
        <f>7.7*'[1]ΣΥΣΤΑΣΗ ΤΡΟΦΙΜΩΝ'!B108</f>
        <v>277.2</v>
      </c>
      <c r="D9" s="9">
        <f>7.7*'[1]ΣΥΣΤΑΣΗ ΤΡΟΦΙΜΩΝ'!C108</f>
        <v>685.3000000000001</v>
      </c>
      <c r="E9" s="9">
        <f>7.7*'[1]ΣΥΣΤΑΣΗ ΤΡΟΦΙΜΩΝ'!D108</f>
        <v>60.830000000000005</v>
      </c>
      <c r="F9" s="9">
        <f>7.7*'[1]ΣΥΣΤΑΣΗ ΤΡΟΦΙΜΩΝ'!E108</f>
        <v>9.24</v>
      </c>
      <c r="G9" s="9">
        <f>7.7*'[1]ΣΥΣΤΑΣΗ ΤΡΟΦΙΜΩΝ'!F108</f>
        <v>1.54</v>
      </c>
      <c r="H9" s="9">
        <f>7.7*'[1]ΣΥΣΤΑΣΗ ΤΡΟΦΙΜΩΝ'!G108</f>
        <v>11.55</v>
      </c>
      <c r="I9" s="9">
        <f>7.7*'[1]ΣΥΣΤΑΣΗ ΤΡΟΦΙΜΩΝ'!H108</f>
        <v>0</v>
      </c>
      <c r="J9" s="9" t="s">
        <v>27</v>
      </c>
      <c r="K9" s="9">
        <f>7.7*'[1]ΣΥΣΤΑΣΗ ΤΡΟΦΙΜΩΝ'!J108</f>
        <v>43.12</v>
      </c>
      <c r="L9" s="9">
        <f>7.7*'[1]ΣΥΣΤΑΣΗ ΤΡΟΦΙΜΩΝ'!K108</f>
        <v>192.5</v>
      </c>
      <c r="M9" s="9">
        <f>7.7*'[1]ΣΥΣΤΑΣΗ ΤΡΟΦΙΜΩΝ'!L108</f>
        <v>231</v>
      </c>
      <c r="N9" s="9">
        <f>7.7*'[1]ΣΥΣΤΑΣΗ ΤΡΟΦΙΜΩΝ'!M108</f>
        <v>30.8</v>
      </c>
      <c r="O9" s="9">
        <f>7.7*'[1]ΣΥΣΤΑΣΗ ΤΡΟΦΙΜΩΝ'!N108</f>
        <v>192.5</v>
      </c>
      <c r="P9" s="9">
        <f>7.7*'[1]ΣΥΣΤΑΣΗ ΤΡΟΦΙΜΩΝ'!O108</f>
        <v>0.77</v>
      </c>
      <c r="Q9" s="9">
        <f>7.7*'[1]ΣΥΣΤΑΣΗ ΤΡΟΦΙΜΩΝ'!P108</f>
        <v>23.1</v>
      </c>
      <c r="R9" s="9">
        <f>7.7*'[1]ΣΥΣΤΑΣΗ ΤΡΟΦΙΜΩΝ'!Q108</f>
        <v>1232</v>
      </c>
      <c r="S9" s="9">
        <f>7.7*'[1]ΣΥΣΤΑΣΗ ΤΡΟΦΙΜΩΝ'!R108</f>
        <v>2.31</v>
      </c>
      <c r="T9" s="9">
        <f>7.7*'[1]ΣΥΣΤΑΣΗ ΤΡΟΦΙΜΩΝ'!S108</f>
        <v>1.54</v>
      </c>
      <c r="U9" s="9">
        <f>7.7*'[1]ΣΥΣΤΑΣΗ ΤΡΟΦΙΜΩΝ'!T108</f>
        <v>0.385</v>
      </c>
      <c r="V9" s="9">
        <f>7.7*'[1]ΣΥΣΤΑΣΗ ΤΡΟΦΙΜΩΝ'!U108</f>
        <v>7.7</v>
      </c>
    </row>
    <row r="10" spans="1:22" ht="14.25">
      <c r="A10" s="8" t="s">
        <v>30</v>
      </c>
      <c r="B10" s="9">
        <v>200</v>
      </c>
      <c r="C10" s="9">
        <f>2*'[1]ΣΥΣΤΑΣΗ ΤΡΟΦΙΜΩΝ'!B99</f>
        <v>1323</v>
      </c>
      <c r="D10" s="9">
        <f>2*'[1]ΣΥΣΤΑΣΗ ΤΡΟΦΙΜΩΝ'!C99</f>
        <v>92</v>
      </c>
      <c r="E10" s="9">
        <f>2*'[1]ΣΥΣΤΑΣΗ ΤΡΟΦΙΜΩΝ'!D99</f>
        <v>96.14</v>
      </c>
      <c r="F10" s="9">
        <f>2*'[1]ΣΥΣΤΑΣΗ ΤΡΟΦΙΜΩΝ'!E99</f>
        <v>64.56</v>
      </c>
      <c r="G10" s="9">
        <f>2*'[1]ΣΥΣΤΑΣΗ ΤΡΟΦΙΜΩΝ'!F99</f>
        <v>78.04</v>
      </c>
      <c r="H10" s="9">
        <f>2*'[1]ΣΥΣΤΑΣΗ ΤΡΟΦΙΜΩΝ'!G99</f>
        <v>0</v>
      </c>
      <c r="I10" s="9">
        <f>2*'[1]ΣΥΣΤΑΣΗ ΤΡΟΦΙΜΩΝ'!H99</f>
        <v>280</v>
      </c>
      <c r="J10" s="9">
        <f>2*'[1]ΣΥΣΤΑΣΗ ΤΡΟΦΙΜΩΝ'!I99</f>
        <v>0.04</v>
      </c>
      <c r="K10" s="9">
        <f>2*'[1]ΣΥΣΤΑΣΗ ΤΡΟΦΙΜΩΝ'!J99</f>
        <v>96</v>
      </c>
      <c r="L10" s="9">
        <f>2*'[1]ΣΥΣΤΑΣΗ ΤΡΟΦΙΜΩΝ'!K99</f>
        <v>1591.4</v>
      </c>
      <c r="M10" s="9" t="s">
        <v>24</v>
      </c>
      <c r="N10" s="9">
        <f>2*'[1]ΣΥΣΤΑΣΗ ΤΡΟΦΙΜΩΝ'!M99</f>
        <v>139.94</v>
      </c>
      <c r="O10" s="9" t="s">
        <v>24</v>
      </c>
      <c r="P10" s="9" t="s">
        <v>24</v>
      </c>
      <c r="Q10" s="9">
        <f>2*'[1]ΣΥΣΤΑΣΗ ΤΡΟΦΙΜΩΝ'!P99</f>
        <v>427</v>
      </c>
      <c r="R10" s="9">
        <f>2*'[1]ΣΥΣΤΑΣΗ ΤΡΟΦΙΜΩΝ'!Q99</f>
        <v>845.6</v>
      </c>
      <c r="S10" s="9">
        <f>2*'[1]ΣΥΣΤΑΣΗ ΤΡΟΦΙΜΩΝ'!R99</f>
        <v>5.452</v>
      </c>
      <c r="T10" s="9">
        <f>2*'[1]ΣΥΣΤΑΣΗ ΤΡΟΦΙΜΩΝ'!S99</f>
        <v>7.45</v>
      </c>
      <c r="U10" s="9">
        <f>2*'[1]ΣΥΣΤΑΣΗ ΤΡΟΦΙΜΩΝ'!T99</f>
        <v>0.56</v>
      </c>
      <c r="V10" s="10">
        <f>2*'[1]ΣΥΣΤΑΣΗ ΤΡΟΦΙΜΩΝ'!U99</f>
        <v>14.64</v>
      </c>
    </row>
    <row r="11" spans="1:22" ht="14.25">
      <c r="A11" s="8" t="s">
        <v>31</v>
      </c>
      <c r="B11" s="9">
        <v>110</v>
      </c>
      <c r="C11" s="9">
        <f>1.1*'[1]ΣΥΣΤΑΣΗ ΤΡΟΦΙΜΩΝ'!B22</f>
        <v>988.9000000000001</v>
      </c>
      <c r="D11" s="9" t="str">
        <f>'[1]ΣΥΣΤΑΣΗ ΤΡΟΦΙΜΩΝ'!C22</f>
        <v>tr</v>
      </c>
      <c r="E11" s="9" t="str">
        <f>'[1]ΣΥΣΤΑΣΗ ΤΡΟΦΙΜΩΝ'!D22</f>
        <v>tr</v>
      </c>
      <c r="F11" s="9" t="str">
        <f>'[1]ΣΥΣΤΑΣΗ ΤΡΟΦΙΜΩΝ'!E22</f>
        <v>tr</v>
      </c>
      <c r="G11" s="9">
        <f>1.1*'[1]ΣΥΣΤΑΣΗ ΤΡΟΦΙΜΩΝ'!F22</f>
        <v>109.89000000000001</v>
      </c>
      <c r="H11" s="9">
        <f>1.1*'[1]ΣΥΣΤΑΣΗ ΤΡΟΦΙΜΩΝ'!G22</f>
        <v>0</v>
      </c>
      <c r="I11" s="9">
        <f>1.1*'[1]ΣΥΣΤΑΣΗ ΤΡΟΦΙΜΩΝ'!H22</f>
        <v>0</v>
      </c>
      <c r="J11" s="9">
        <f>1.1*'[1]ΣΥΣΤΑΣΗ ΤΡΟΦΙΜΩΝ'!I22</f>
        <v>0</v>
      </c>
      <c r="K11" s="9">
        <f>1.1*'[1]ΣΥΣΤΑΣΗ ΤΡΟΦΙΜΩΝ'!J22</f>
        <v>0</v>
      </c>
      <c r="L11" s="9" t="str">
        <f>'[1]ΣΥΣΤΑΣΗ ΤΡΟΦΙΜΩΝ'!K22</f>
        <v>tr</v>
      </c>
      <c r="M11" s="9" t="str">
        <f>'[1]ΣΥΣΤΑΣΗ ΤΡΟΦΙΜΩΝ'!L22</f>
        <v>tr</v>
      </c>
      <c r="N11" s="9" t="str">
        <f>'[1]ΣΥΣΤΑΣΗ ΤΡΟΦΙΜΩΝ'!M22</f>
        <v>tr</v>
      </c>
      <c r="O11" s="9" t="s">
        <v>24</v>
      </c>
      <c r="P11" s="9" t="s">
        <v>24</v>
      </c>
      <c r="Q11" s="9" t="str">
        <f>'[1]ΣΥΣΤΑΣΗ ΤΡΟΦΙΜΩΝ'!P22</f>
        <v>tr</v>
      </c>
      <c r="R11" s="9" t="str">
        <f>'[1]ΣΥΣΤΑΣΗ ΤΡΟΦΙΜΩΝ'!Q22</f>
        <v>n</v>
      </c>
      <c r="S11" s="9" t="str">
        <f>'[1]ΣΥΣΤΑΣΗ ΤΡΟΦΙΜΩΝ'!R22</f>
        <v>tr</v>
      </c>
      <c r="T11" s="9" t="str">
        <f>'[1]ΣΥΣΤΑΣΗ ΤΡΟΦΙΜΩΝ'!S22</f>
        <v>tr</v>
      </c>
      <c r="U11" s="9" t="str">
        <f>'[1]ΣΥΣΤΑΣΗ ΤΡΟΦΙΜΩΝ'!T22</f>
        <v>tr</v>
      </c>
      <c r="V11" s="10" t="str">
        <f>'[1]ΣΥΣΤΑΣΗ ΤΡΟΦΙΜΩΝ'!U22</f>
        <v>tr</v>
      </c>
    </row>
    <row r="12" spans="1:22" ht="14.25">
      <c r="A12" s="8" t="s">
        <v>32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ht="14.25">
      <c r="A13" s="8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1:22" ht="14.25">
      <c r="A14" s="11" t="s">
        <v>34</v>
      </c>
      <c r="B14" s="9">
        <f aca="true" t="shared" si="0" ref="B14:V14">SUM(B5:B13)</f>
        <v>1916</v>
      </c>
      <c r="C14" s="9">
        <f t="shared" si="0"/>
        <v>5013.299999999999</v>
      </c>
      <c r="D14" s="9">
        <f t="shared" si="0"/>
        <v>1097.3000000000002</v>
      </c>
      <c r="E14" s="9">
        <f t="shared" si="0"/>
        <v>533.47</v>
      </c>
      <c r="F14" s="9">
        <f t="shared" si="0"/>
        <v>131.3</v>
      </c>
      <c r="G14" s="9">
        <f t="shared" si="0"/>
        <v>276.39000000000004</v>
      </c>
      <c r="H14" s="9">
        <f t="shared" si="0"/>
        <v>30.05</v>
      </c>
      <c r="I14" s="9">
        <f t="shared" si="0"/>
        <v>280</v>
      </c>
      <c r="J14" s="9">
        <f t="shared" si="0"/>
        <v>369.54</v>
      </c>
      <c r="K14" s="9">
        <f t="shared" si="0"/>
        <v>146.12</v>
      </c>
      <c r="L14" s="9">
        <f t="shared" si="0"/>
        <v>1858.9</v>
      </c>
      <c r="M14" s="9">
        <f t="shared" si="0"/>
        <v>831</v>
      </c>
      <c r="N14" s="9">
        <f t="shared" si="0"/>
        <v>325.74</v>
      </c>
      <c r="O14" s="9">
        <f t="shared" si="0"/>
        <v>3792.5</v>
      </c>
      <c r="P14" s="9">
        <f t="shared" si="0"/>
        <v>0.77</v>
      </c>
      <c r="Q14" s="9">
        <f t="shared" si="0"/>
        <v>2865.1</v>
      </c>
      <c r="R14" s="9">
        <f t="shared" si="0"/>
        <v>2727.6</v>
      </c>
      <c r="S14" s="9">
        <f t="shared" si="0"/>
        <v>15.262</v>
      </c>
      <c r="T14" s="9">
        <f t="shared" si="0"/>
        <v>13.49</v>
      </c>
      <c r="U14" s="9">
        <f t="shared" si="0"/>
        <v>1.845</v>
      </c>
      <c r="V14" s="10">
        <f t="shared" si="0"/>
        <v>232.33999999999997</v>
      </c>
    </row>
    <row r="15" spans="1:22" ht="28.5">
      <c r="A15" s="11" t="s">
        <v>35</v>
      </c>
      <c r="B15" s="9">
        <v>100</v>
      </c>
      <c r="C15" s="9">
        <f aca="true" t="shared" si="1" ref="C15:V15">100*C14/$B$14</f>
        <v>261.6544885177453</v>
      </c>
      <c r="D15" s="9">
        <f t="shared" si="1"/>
        <v>57.27035490605429</v>
      </c>
      <c r="E15" s="9">
        <f t="shared" si="1"/>
        <v>27.842901878914404</v>
      </c>
      <c r="F15" s="9">
        <f t="shared" si="1"/>
        <v>6.852818371607516</v>
      </c>
      <c r="G15" s="9">
        <f t="shared" si="1"/>
        <v>14.425365344467643</v>
      </c>
      <c r="H15" s="9">
        <f t="shared" si="1"/>
        <v>1.5683716075156575</v>
      </c>
      <c r="I15" s="9">
        <f t="shared" si="1"/>
        <v>14.613778705636744</v>
      </c>
      <c r="J15" s="9">
        <f t="shared" si="1"/>
        <v>19.28705636743215</v>
      </c>
      <c r="K15" s="9">
        <f t="shared" si="1"/>
        <v>7.6263048016701465</v>
      </c>
      <c r="L15" s="9">
        <f t="shared" si="1"/>
        <v>97.01983298538622</v>
      </c>
      <c r="M15" s="9">
        <f t="shared" si="1"/>
        <v>43.37160751565762</v>
      </c>
      <c r="N15" s="9">
        <f t="shared" si="1"/>
        <v>17.001043841336116</v>
      </c>
      <c r="O15" s="9">
        <f t="shared" si="1"/>
        <v>197.9384133611691</v>
      </c>
      <c r="P15" s="9">
        <f t="shared" si="1"/>
        <v>0.04018789144050104</v>
      </c>
      <c r="Q15" s="9">
        <f t="shared" si="1"/>
        <v>149.53549060542798</v>
      </c>
      <c r="R15" s="9">
        <f t="shared" si="1"/>
        <v>142.3590814196242</v>
      </c>
      <c r="S15" s="9">
        <f t="shared" si="1"/>
        <v>0.7965553235908143</v>
      </c>
      <c r="T15" s="9">
        <f t="shared" si="1"/>
        <v>0.704070981210856</v>
      </c>
      <c r="U15" s="9">
        <f t="shared" si="1"/>
        <v>0.09629436325678496</v>
      </c>
      <c r="V15" s="10">
        <f t="shared" si="1"/>
        <v>12.126304801670145</v>
      </c>
    </row>
    <row r="16" spans="1:22" ht="42.75">
      <c r="A16" s="12" t="s">
        <v>36</v>
      </c>
      <c r="B16" s="13">
        <v>130</v>
      </c>
      <c r="C16" s="13">
        <f>130*C15/100</f>
        <v>340.1508350730689</v>
      </c>
      <c r="D16" s="13">
        <f>130*D15/100-30</f>
        <v>44.45146137787057</v>
      </c>
      <c r="E16" s="13">
        <f aca="true" t="shared" si="2" ref="E16:V16">130*E15/100</f>
        <v>36.19577244258872</v>
      </c>
      <c r="F16" s="13">
        <f t="shared" si="2"/>
        <v>8.90866388308977</v>
      </c>
      <c r="G16" s="13">
        <f t="shared" si="2"/>
        <v>18.752974947807935</v>
      </c>
      <c r="H16" s="13">
        <f t="shared" si="2"/>
        <v>2.038883089770355</v>
      </c>
      <c r="I16" s="13">
        <f t="shared" si="2"/>
        <v>18.997912317327767</v>
      </c>
      <c r="J16" s="13">
        <f t="shared" si="2"/>
        <v>25.073173277661795</v>
      </c>
      <c r="K16" s="13">
        <f t="shared" si="2"/>
        <v>9.91419624217119</v>
      </c>
      <c r="L16" s="13">
        <f t="shared" si="2"/>
        <v>126.12578288100208</v>
      </c>
      <c r="M16" s="13">
        <f t="shared" si="2"/>
        <v>56.38308977035491</v>
      </c>
      <c r="N16" s="13">
        <f t="shared" si="2"/>
        <v>22.10135699373695</v>
      </c>
      <c r="O16" s="13">
        <f t="shared" si="2"/>
        <v>257.31993736951983</v>
      </c>
      <c r="P16" s="13">
        <f t="shared" si="2"/>
        <v>0.052244258872651356</v>
      </c>
      <c r="Q16" s="13">
        <f t="shared" si="2"/>
        <v>194.39613778705635</v>
      </c>
      <c r="R16" s="13">
        <f t="shared" si="2"/>
        <v>185.06680584551148</v>
      </c>
      <c r="S16" s="13">
        <f t="shared" si="2"/>
        <v>1.0355219206680586</v>
      </c>
      <c r="T16" s="13">
        <f t="shared" si="2"/>
        <v>0.9152922755741127</v>
      </c>
      <c r="U16" s="13">
        <f t="shared" si="2"/>
        <v>0.12518267223382046</v>
      </c>
      <c r="V16" s="14">
        <f t="shared" si="2"/>
        <v>15.764196242171188</v>
      </c>
    </row>
    <row r="20" spans="1:21" ht="60">
      <c r="A20" s="15"/>
      <c r="B20" s="16" t="s">
        <v>37</v>
      </c>
      <c r="C20" s="6" t="s">
        <v>38</v>
      </c>
      <c r="D20" s="6" t="s">
        <v>39</v>
      </c>
      <c r="E20" s="6" t="s">
        <v>40</v>
      </c>
      <c r="F20" s="6" t="s">
        <v>41</v>
      </c>
      <c r="G20" s="6" t="s">
        <v>42</v>
      </c>
      <c r="H20" s="6" t="s">
        <v>43</v>
      </c>
      <c r="I20" s="6" t="s">
        <v>44</v>
      </c>
      <c r="J20" s="6" t="s">
        <v>45</v>
      </c>
      <c r="K20" s="6" t="s">
        <v>46</v>
      </c>
      <c r="L20" s="6" t="s">
        <v>47</v>
      </c>
      <c r="M20" s="6" t="s">
        <v>48</v>
      </c>
      <c r="N20" s="6" t="s">
        <v>49</v>
      </c>
      <c r="O20" s="6" t="s">
        <v>50</v>
      </c>
      <c r="P20" s="6" t="s">
        <v>51</v>
      </c>
      <c r="Q20" s="6" t="s">
        <v>52</v>
      </c>
      <c r="R20" s="6" t="s">
        <v>53</v>
      </c>
      <c r="S20" s="6" t="s">
        <v>54</v>
      </c>
      <c r="T20" s="6" t="s">
        <v>55</v>
      </c>
      <c r="U20" s="7" t="s">
        <v>56</v>
      </c>
    </row>
    <row r="21" spans="1:21" ht="14.25">
      <c r="A21" s="8" t="s">
        <v>23</v>
      </c>
      <c r="B21" s="9" t="s">
        <v>57</v>
      </c>
      <c r="C21" s="9">
        <f>5*'[1]ΣΥΣΤΑΣΗ ΤΡΟΦΙΜΩΝ'!W6*0.8</f>
        <v>0.4</v>
      </c>
      <c r="D21" s="9">
        <f>5*'[1]ΣΥΣΤΑΣΗ ΤΡΟΦΙΜΩΝ'!X6*0.9</f>
        <v>0.135</v>
      </c>
      <c r="E21" s="9">
        <f>5*'[1]ΣΥΣΤΑΣΗ ΤΡΟΦΙΜΩΝ'!Y6</f>
        <v>0</v>
      </c>
      <c r="F21" s="9">
        <f>5*'[1]ΣΥΣΤΑΣΗ ΤΡΟΦΙΜΩΝ'!Z6*0.9</f>
        <v>3.15</v>
      </c>
      <c r="G21" s="9">
        <f>5*'[1]ΣΥΣΤΑΣΗ ΤΡΟΦΙΜΩΝ'!AA6*0.9</f>
        <v>0.675</v>
      </c>
      <c r="H21" s="9">
        <f>5*'[1]ΣΥΣΤΑΣΗ ΤΡΟΦΙΜΩΝ'!AB6</f>
        <v>0</v>
      </c>
      <c r="I21" s="9">
        <f>5*'[1]ΣΥΣΤΑΣΗ ΤΡΟΦΙΜΩΝ'!AC6*0.8</f>
        <v>124</v>
      </c>
      <c r="J21" s="9">
        <f>5*'[1]ΣΥΣΤΑΣΗ ΤΡΟΦΙΜΩΝ'!AD6</f>
        <v>0</v>
      </c>
      <c r="K21" s="9">
        <f>5*'[1]ΣΥΣΤΑΣΗ ΤΡΟΦΙΜΩΝ'!AE6</f>
        <v>0</v>
      </c>
      <c r="L21" s="9">
        <f>5*'[1]ΣΥΣΤΑΣΗ ΤΡΟΦΙΜΩΝ'!AF6</f>
        <v>0</v>
      </c>
      <c r="M21" s="9">
        <f>5*'[1]ΣΥΣΤΑΣΗ ΤΡΟΦΙΜΩΝ'!AG6</f>
        <v>1.5</v>
      </c>
      <c r="N21" s="9">
        <f>'[1]ΣΥΣΤΑΣΗ ΤΡΟΦΙΜΩΝ'!AH6</f>
        <v>3.695014662756598</v>
      </c>
      <c r="O21" s="9">
        <f>'[1]ΣΥΣΤΑΣΗ ΤΡΟΦΙΜΩΝ'!AI6</f>
        <v>13.489736070381232</v>
      </c>
      <c r="P21" s="9">
        <f>'[1]ΣΥΣΤΑΣΗ ΤΡΟΦΙΜΩΝ'!AJ6</f>
        <v>88.32844574780059</v>
      </c>
      <c r="Q21" s="9">
        <f>'[1]ΣΥΣΤΑΣΗ ΤΡΟΦΙΜΩΝ'!AK6</f>
        <v>0.5278592375366569</v>
      </c>
      <c r="R21" s="9">
        <f>'[1]ΣΥΣΤΑΣΗ ΤΡΟΦΙΜΩΝ'!AL6</f>
        <v>1.6422287390029326</v>
      </c>
      <c r="S21" s="9">
        <f>5*'[1]ΣΥΣΤΑΣΗ ΤΡΟΦΙΜΩΝ'!AM6</f>
        <v>1</v>
      </c>
      <c r="T21" s="9">
        <f>5*'[1]ΣΥΣΤΑΣΗ ΤΡΟΦΙΜΩΝ'!AN6</f>
        <v>0.5</v>
      </c>
      <c r="U21" s="10">
        <f>5*'[1]ΣΥΣΤΑΣΗ ΤΡΟΦΙΜΩΝ'!AO6</f>
        <v>3</v>
      </c>
    </row>
    <row r="22" spans="1:21" ht="14.25">
      <c r="A22" s="8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spans="1:21" ht="14.25">
      <c r="A23" s="8" t="s">
        <v>26</v>
      </c>
      <c r="B23" s="9" t="str">
        <f>'[1]ΣΥΣΤΑΣΗ ΤΡΟΦΙΜΩΝ'!V22</f>
        <v>n</v>
      </c>
      <c r="C23" s="9" t="str">
        <f>'[1]ΣΥΣΤΑΣΗ ΤΡΟΦΙΜΩΝ'!W22</f>
        <v>tr</v>
      </c>
      <c r="D23" s="9" t="str">
        <f>'[1]ΣΥΣΤΑΣΗ ΤΡΟΦΙΜΩΝ'!X22</f>
        <v>tr</v>
      </c>
      <c r="E23" s="9" t="str">
        <f>'[1]ΣΥΣΤΑΣΗ ΤΡΟΦΙΜΩΝ'!Y22</f>
        <v>n</v>
      </c>
      <c r="F23" s="9" t="str">
        <f>'[1]ΣΥΣΤΑΣΗ ΤΡΟΦΙΜΩΝ'!Z22</f>
        <v>tr</v>
      </c>
      <c r="G23" s="9" t="str">
        <f>'[1]ΣΥΣΤΑΣΗ ΤΡΟΦΙΜΩΝ'!AA22</f>
        <v>tr</v>
      </c>
      <c r="H23" s="9">
        <f>'[1]ΣΥΣΤΑΣΗ ΤΡΟΦΙΜΩΝ'!AB22</f>
        <v>0</v>
      </c>
      <c r="I23" s="9" t="str">
        <f>'[1]ΣΥΣΤΑΣΗ ΤΡΟΦΙΜΩΝ'!AC22</f>
        <v>tr</v>
      </c>
      <c r="J23" s="9">
        <f>0.8*'[1]ΣΥΣΤΑΣΗ ΤΡΟΦΙΜΩΝ'!AD22</f>
        <v>0</v>
      </c>
      <c r="K23" s="9">
        <f>0.8*'[1]ΣΥΣΤΑΣΗ ΤΡΟΦΙΜΩΝ'!AE22</f>
        <v>0</v>
      </c>
      <c r="L23" s="9">
        <f>0.8*'[1]ΣΥΣΤΑΣΗ ΤΡΟΦΙΜΩΝ'!AF22</f>
        <v>0</v>
      </c>
      <c r="M23" s="9">
        <f>0.8*'[1]ΣΥΣΤΑΣΗ ΤΡΟΦΙΜΩΝ'!AG22</f>
        <v>4.08</v>
      </c>
      <c r="N23" s="9">
        <f>'[1]ΣΥΣΤΑΣΗ ΤΡΟΦΙΜΩΝ'!AH22</f>
        <v>100.0111234705228</v>
      </c>
      <c r="O23" s="9">
        <v>0</v>
      </c>
      <c r="P23" s="9">
        <v>0</v>
      </c>
      <c r="Q23" s="9">
        <f>'[1]ΣΥΣΤΑΣΗ ΤΡΟΦΙΜΩΝ'!AK22</f>
        <v>14.015572858731923</v>
      </c>
      <c r="R23" s="9">
        <f>'[1]ΣΥΣΤΑΣΗ ΤΡΟΦΙΜΩΝ'!AL22</f>
        <v>0</v>
      </c>
      <c r="S23" s="9">
        <f>0.8*'[1]ΣΥΣΤΑΣΗ ΤΡΟΦΙΜΩΝ'!AM22</f>
        <v>11.200000000000001</v>
      </c>
      <c r="T23" s="9">
        <f>0.8*'[1]ΣΥΣΤΑΣΗ ΤΡΟΦΙΜΩΝ'!AN22</f>
        <v>55.760000000000005</v>
      </c>
      <c r="U23" s="10">
        <f>0.8*'[1]ΣΥΣΤΑΣΗ ΤΡΟΦΙΜΩΝ'!AO22</f>
        <v>8.959999999999999</v>
      </c>
    </row>
    <row r="24" spans="1:21" ht="28.5">
      <c r="A24" s="8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ht="14.25">
      <c r="A25" s="8" t="s">
        <v>29</v>
      </c>
      <c r="B25" s="9">
        <f>7.7*'[1]ΣΥΣΤΑΣΗ ΤΡΟΦΙΜΩΝ'!V108</f>
        <v>23.1</v>
      </c>
      <c r="C25" s="9">
        <f>7.7*'[1]ΣΥΣΤΑΣΗ ΤΡΟΦΙΜΩΝ'!W108*0.9</f>
        <v>0.9009000000000001</v>
      </c>
      <c r="D25" s="9" t="str">
        <f>'[1]ΣΥΣΤΑΣΗ ΤΡΟΦΙΜΩΝ'!X108</f>
        <v>tr</v>
      </c>
      <c r="E25" s="9">
        <f>7.7*'[1]ΣΥΣΤΑΣΗ ΤΡΟΦΙΜΩΝ'!Y108*0.95</f>
        <v>73.14999999999999</v>
      </c>
      <c r="F25" s="9">
        <f>7.7*'[1]ΣΥΣΤΑΣΗ ΤΡΟΦΙΜΩΝ'!Z108*0.95</f>
        <v>5.1205</v>
      </c>
      <c r="G25" s="9">
        <f>7.7*'[1]ΣΥΣΤΑΣΗ ΤΡΟΦΙΜΩΝ'!AA108*0.95</f>
        <v>1.4629999999999999</v>
      </c>
      <c r="H25" s="9">
        <f>10*'[1]ΣΥΣΤΑΣΗ ΤΡΟΦΙΜΩΝ'!AB108</f>
        <v>0</v>
      </c>
      <c r="I25" s="9">
        <f>7.7*'[1]ΣΥΣΤΑΣΗ ΤΡΟΦΙΜΩΝ'!AC108*0.8</f>
        <v>104.72000000000001</v>
      </c>
      <c r="J25" s="9">
        <f>7.7*'[1]ΣΥΣΤΑΣΗ ΤΡΟΦΙΜΩΝ'!AD108*0.75</f>
        <v>28.875</v>
      </c>
      <c r="K25" s="9">
        <f>10*'[1]ΣΥΣΤΑΣΗ ΤΡΟΦΙΜΩΝ'!AE108</f>
        <v>0</v>
      </c>
      <c r="L25" s="9">
        <f>10*'[1]ΣΥΣΤΑΣΗ ΤΡΟΦΙΜΩΝ'!AF108</f>
        <v>0</v>
      </c>
      <c r="M25" s="9">
        <f>7.7*'[1]ΣΥΣΤΑΣΗ ΤΡΟΦΙΜΩΝ'!AG108</f>
        <v>2.387</v>
      </c>
      <c r="N25" s="9">
        <f>'[1]ΣΥΣΤΑΣΗ ΤΡΟΦΙΜΩΝ'!AH108</f>
        <v>5</v>
      </c>
      <c r="O25" s="9">
        <f>'[1]ΣΥΣΤΑΣΗ ΤΡΟΦΙΜΩΝ'!AI108</f>
        <v>13.333333333333334</v>
      </c>
      <c r="P25" s="9">
        <f>'[1]ΣΥΣΤΑΣΗ ΤΡΟΦΙΜΩΝ'!AJ108</f>
        <v>87.77777777777777</v>
      </c>
      <c r="Q25" s="9">
        <f>'[1]ΣΥΣΤΑΣΗ ΤΡΟΦΙΜΩΝ'!AK108</f>
        <v>0</v>
      </c>
      <c r="R25" s="9">
        <f>'[1]ΣΥΣΤΑΣΗ ΤΡΟΦΙΜΩΝ'!AL108</f>
        <v>62.22222222222222</v>
      </c>
      <c r="S25" s="9" t="s">
        <v>27</v>
      </c>
      <c r="T25" s="9" t="s">
        <v>27</v>
      </c>
      <c r="U25" s="10">
        <f>7.7*'[1]ΣΥΣΤΑΣΗ ΤΡΟΦΙΜΩΝ'!AO108</f>
        <v>0.77</v>
      </c>
    </row>
    <row r="26" spans="1:21" ht="14.25">
      <c r="A26" s="8" t="s">
        <v>30</v>
      </c>
      <c r="B26" s="9">
        <f>2*'[1]ΣΥΣΤΑΣΗ ΤΡΟΦΙΜΩΝ'!V99</f>
        <v>55.1</v>
      </c>
      <c r="C26" s="9">
        <f>2*'[1]ΣΥΣΤΑΣΗ ΤΡΟΦΙΜΩΝ'!W99*0.75</f>
        <v>0.3975</v>
      </c>
      <c r="D26" s="9">
        <f>2*'[1]ΣΥΣΤΑΣΗ ΤΡΟΦΙΜΩΝ'!X99</f>
        <v>0.486</v>
      </c>
      <c r="E26" s="9" t="s">
        <v>24</v>
      </c>
      <c r="F26" s="9">
        <f>2*'[1]ΣΥΣΤΑΣΗ ΤΡΟΦΙΜΩΝ'!Z99</f>
        <v>7.98</v>
      </c>
      <c r="G26" s="9">
        <f>2*'[1]ΣΥΣΤΑΣΗ ΤΡΟΦΙΜΩΝ'!AA99*0.75</f>
        <v>0.3015</v>
      </c>
      <c r="H26" s="9">
        <f>2*'[1]ΣΥΣΤΑΣΗ ΤΡΟΦΙΜΩΝ'!AB99*0.55</f>
        <v>0.9834</v>
      </c>
      <c r="I26" s="9">
        <f>2*'[1]ΣΥΣΤΑΣΗ ΤΡΟΦΙΜΩΝ'!AC99*0.8</f>
        <v>73.44</v>
      </c>
      <c r="J26" s="9">
        <f>2*'[1]ΣΥΣΤΑΣΗ ΤΡΟΦΙΜΩΝ'!AD99*0.65</f>
        <v>0.8190000000000001</v>
      </c>
      <c r="K26" s="9">
        <f>2*'[1]ΣΥΣΤΑΣΗ ΤΡΟΦΙΜΩΝ'!AE99</f>
        <v>156</v>
      </c>
      <c r="L26" s="9">
        <f>2*'[1]ΣΥΣΤΑΣΗ ΤΡΟΦΙΜΩΝ'!AF99</f>
        <v>1.072</v>
      </c>
      <c r="M26" s="9">
        <f>2*'[1]ΣΥΣΤΑΣΗ ΤΡΟΦΙΜΩΝ'!AG99</f>
        <v>7.2</v>
      </c>
      <c r="N26" s="9">
        <f>'[1]ΣΥΣΤΑΣΗ ΤΡΟΦΙΜΩΝ'!AH99</f>
        <v>53.08843537414966</v>
      </c>
      <c r="O26" s="9">
        <f>'[1]ΣΥΣΤΑΣΗ ΤΡΟΦΙΜΩΝ'!AI99</f>
        <v>19.519274376417233</v>
      </c>
      <c r="P26" s="9">
        <f>'[1]ΣΥΣΤΑΣΗ ΤΡΟΦΙΜΩΝ'!AJ99</f>
        <v>29.06727135298564</v>
      </c>
      <c r="Q26" s="9">
        <f>'[1]ΣΥΣΤΑΣΗ ΤΡΟΦΙΜΩΝ'!AK99</f>
        <v>5.768707482993198</v>
      </c>
      <c r="R26" s="9">
        <f>'[1]ΣΥΣΤΑΣΗ ΤΡΟΦΙΜΩΝ'!AL99</f>
        <v>29.024943310657598</v>
      </c>
      <c r="S26" s="9">
        <f>2*'[1]ΣΥΣΤΑΣΗ ΤΡΟΦΙΜΩΝ'!AM99</f>
        <v>8.48</v>
      </c>
      <c r="T26" s="9">
        <f>2*'[1]ΣΥΣΤΑΣΗ ΤΡΟΦΙΜΩΝ'!AN99</f>
        <v>13.68</v>
      </c>
      <c r="U26" s="10">
        <f>2*'[1]ΣΥΣΤΑΣΗ ΤΡΟΦΙΜΩΝ'!AO99</f>
        <v>20.52</v>
      </c>
    </row>
    <row r="27" spans="1:21" ht="14.25">
      <c r="A27" s="8" t="s">
        <v>31</v>
      </c>
      <c r="B27" s="9" t="str">
        <f>'[1]ΣΥΣΤΑΣΗ ΤΡΟΦΙΜΩΝ'!V22</f>
        <v>n</v>
      </c>
      <c r="C27" s="9" t="str">
        <f>'[1]ΣΥΣΤΑΣΗ ΤΡΟΦΙΜΩΝ'!W22</f>
        <v>tr</v>
      </c>
      <c r="D27" s="9" t="str">
        <f>'[1]ΣΥΣΤΑΣΗ ΤΡΟΦΙΜΩΝ'!X22</f>
        <v>tr</v>
      </c>
      <c r="E27" s="9" t="str">
        <f>'[1]ΣΥΣΤΑΣΗ ΤΡΟΦΙΜΩΝ'!Y22</f>
        <v>n</v>
      </c>
      <c r="F27" s="9" t="str">
        <f>'[1]ΣΥΣΤΑΣΗ ΤΡΟΦΙΜΩΝ'!Z22</f>
        <v>tr</v>
      </c>
      <c r="G27" s="9" t="str">
        <f>'[1]ΣΥΣΤΑΣΗ ΤΡΟΦΙΜΩΝ'!AA22</f>
        <v>tr</v>
      </c>
      <c r="H27" s="9">
        <f>'[1]ΣΥΣΤΑΣΗ ΤΡΟΦΙΜΩΝ'!AB22</f>
        <v>0</v>
      </c>
      <c r="I27" s="9" t="str">
        <f>'[1]ΣΥΣΤΑΣΗ ΤΡΟΦΙΜΩΝ'!AC22</f>
        <v>tr</v>
      </c>
      <c r="J27" s="9">
        <f>1.1*'[1]ΣΥΣΤΑΣΗ ΤΡΟΦΙΜΩΝ'!AD22</f>
        <v>0</v>
      </c>
      <c r="K27" s="9">
        <f>1.1*'[1]ΣΥΣΤΑΣΗ ΤΡΟΦΙΜΩΝ'!AE22</f>
        <v>0</v>
      </c>
      <c r="L27" s="9">
        <f>1.1*'[1]ΣΥΣΤΑΣΗ ΤΡΟΦΙΜΩΝ'!AF22</f>
        <v>0</v>
      </c>
      <c r="M27" s="9">
        <f>1.1*'[1]ΣΥΣΤΑΣΗ ΤΡΟΦΙΜΩΝ'!AG22</f>
        <v>5.61</v>
      </c>
      <c r="N27" s="9">
        <f>'[1]ΣΥΣΤΑΣΗ ΤΡΟΦΙΜΩΝ'!AH22</f>
        <v>100.0111234705228</v>
      </c>
      <c r="O27" s="9">
        <v>0</v>
      </c>
      <c r="P27" s="9">
        <v>0</v>
      </c>
      <c r="Q27" s="9">
        <f>'[1]ΣΥΣΤΑΣΗ ΤΡΟΦΙΜΩΝ'!AK22</f>
        <v>14.015572858731923</v>
      </c>
      <c r="R27" s="9">
        <f>'[1]ΣΥΣΤΑΣΗ ΤΡΟΦΙΜΩΝ'!AL22</f>
        <v>0</v>
      </c>
      <c r="S27" s="9">
        <f>1.1*'[1]ΣΥΣΤΑΣΗ ΤΡΟΦΙΜΩΝ'!AM22</f>
        <v>15.400000000000002</v>
      </c>
      <c r="T27" s="9">
        <f>1.1*'[1]ΣΥΣΤΑΣΗ ΤΡΟΦΙΜΩΝ'!AN22</f>
        <v>76.67000000000002</v>
      </c>
      <c r="U27" s="10">
        <f>1.1*'[1]ΣΥΣΤΑΣΗ ΤΡΟΦΙΜΩΝ'!AO22</f>
        <v>12.32</v>
      </c>
    </row>
    <row r="28" spans="1:21" ht="14.25">
      <c r="A28" s="8" t="s">
        <v>32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1:21" ht="14.25">
      <c r="A29" s="8" t="s">
        <v>33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spans="1:21" ht="14.25">
      <c r="A30" s="11" t="s">
        <v>34</v>
      </c>
      <c r="B30" s="9">
        <f aca="true" t="shared" si="3" ref="B30:M30">SUM(B21:B29)</f>
        <v>78.2</v>
      </c>
      <c r="C30" s="9">
        <f t="shared" si="3"/>
        <v>1.6984000000000001</v>
      </c>
      <c r="D30" s="9">
        <f t="shared" si="3"/>
        <v>0.621</v>
      </c>
      <c r="E30" s="9">
        <f t="shared" si="3"/>
        <v>73.14999999999999</v>
      </c>
      <c r="F30" s="9">
        <f t="shared" si="3"/>
        <v>16.250500000000002</v>
      </c>
      <c r="G30" s="9">
        <f t="shared" si="3"/>
        <v>2.4395</v>
      </c>
      <c r="H30" s="9">
        <f t="shared" si="3"/>
        <v>0.9834</v>
      </c>
      <c r="I30" s="9">
        <f t="shared" si="3"/>
        <v>302.16</v>
      </c>
      <c r="J30" s="9">
        <f t="shared" si="3"/>
        <v>29.694</v>
      </c>
      <c r="K30" s="9">
        <f t="shared" si="3"/>
        <v>156</v>
      </c>
      <c r="L30" s="9">
        <f t="shared" si="3"/>
        <v>1.072</v>
      </c>
      <c r="M30" s="9">
        <f t="shared" si="3"/>
        <v>20.777</v>
      </c>
      <c r="N30" s="17">
        <f>G14*9*100/C14</f>
        <v>49.618215546645935</v>
      </c>
      <c r="O30" s="17">
        <f>4*F14*100/C14</f>
        <v>10.47613348493009</v>
      </c>
      <c r="P30" s="17">
        <f>4*E14*100/C14</f>
        <v>42.56437875251831</v>
      </c>
      <c r="Q30" s="17">
        <f>S30*9*100/C14</f>
        <v>6.477170725869188</v>
      </c>
      <c r="R30" s="17">
        <f>4*K14*100/C14</f>
        <v>11.658588155506354</v>
      </c>
      <c r="S30" s="9">
        <f>SUM(S21:S29)</f>
        <v>36.08</v>
      </c>
      <c r="T30" s="9">
        <f>SUM(T21:T29)</f>
        <v>146.61</v>
      </c>
      <c r="U30" s="10">
        <f>SUM(U21:U29)</f>
        <v>45.57</v>
      </c>
    </row>
    <row r="31" spans="1:21" ht="28.5">
      <c r="A31" s="11" t="s">
        <v>35</v>
      </c>
      <c r="B31" s="9">
        <f aca="true" t="shared" si="4" ref="B31:M31">100*B30/$B$14</f>
        <v>4.081419624217119</v>
      </c>
      <c r="C31" s="9">
        <f t="shared" si="4"/>
        <v>0.08864300626304802</v>
      </c>
      <c r="D31" s="9">
        <f t="shared" si="4"/>
        <v>0.03241127348643006</v>
      </c>
      <c r="E31" s="9">
        <f t="shared" si="4"/>
        <v>3.8178496868475986</v>
      </c>
      <c r="F31" s="9">
        <f t="shared" si="4"/>
        <v>0.8481471816283925</v>
      </c>
      <c r="G31" s="9">
        <f t="shared" si="4"/>
        <v>0.1273225469728601</v>
      </c>
      <c r="H31" s="9">
        <f t="shared" si="4"/>
        <v>0.051325678496868476</v>
      </c>
      <c r="I31" s="9">
        <f t="shared" si="4"/>
        <v>15.770354906054282</v>
      </c>
      <c r="J31" s="9">
        <f t="shared" si="4"/>
        <v>1.5497912317327767</v>
      </c>
      <c r="K31" s="9">
        <f t="shared" si="4"/>
        <v>8.1419624217119</v>
      </c>
      <c r="L31" s="9">
        <f t="shared" si="4"/>
        <v>0.05594989561586639</v>
      </c>
      <c r="M31" s="9">
        <f t="shared" si="4"/>
        <v>1.0843945720250523</v>
      </c>
      <c r="N31" s="9"/>
      <c r="O31" s="9"/>
      <c r="P31" s="9"/>
      <c r="Q31" s="9"/>
      <c r="R31" s="9"/>
      <c r="S31" s="9">
        <f>100*S30/$B$14</f>
        <v>1.883089770354906</v>
      </c>
      <c r="T31" s="9">
        <f>100*T30/$B$14</f>
        <v>7.651878914405011</v>
      </c>
      <c r="U31" s="10">
        <f>100*U30/$B$14</f>
        <v>2.37839248434238</v>
      </c>
    </row>
    <row r="32" spans="1:21" ht="42.75">
      <c r="A32" s="12" t="s">
        <v>36</v>
      </c>
      <c r="B32" s="13">
        <f aca="true" t="shared" si="5" ref="B32:M32">130*B31/100</f>
        <v>5.305845511482255</v>
      </c>
      <c r="C32" s="13">
        <f t="shared" si="5"/>
        <v>0.11523590814196244</v>
      </c>
      <c r="D32" s="13">
        <f t="shared" si="5"/>
        <v>0.04213465553235908</v>
      </c>
      <c r="E32" s="13">
        <f t="shared" si="5"/>
        <v>4.963204592901878</v>
      </c>
      <c r="F32" s="13">
        <f t="shared" si="5"/>
        <v>1.1025913361169102</v>
      </c>
      <c r="G32" s="13">
        <f t="shared" si="5"/>
        <v>0.16551931106471812</v>
      </c>
      <c r="H32" s="13">
        <f t="shared" si="5"/>
        <v>0.06672338204592902</v>
      </c>
      <c r="I32" s="13">
        <f t="shared" si="5"/>
        <v>20.501461377870566</v>
      </c>
      <c r="J32" s="13">
        <f t="shared" si="5"/>
        <v>2.0147286012526098</v>
      </c>
      <c r="K32" s="13">
        <f t="shared" si="5"/>
        <v>10.58455114822547</v>
      </c>
      <c r="L32" s="13">
        <f t="shared" si="5"/>
        <v>0.07273486430062631</v>
      </c>
      <c r="M32" s="13">
        <f t="shared" si="5"/>
        <v>1.409712943632568</v>
      </c>
      <c r="N32" s="13"/>
      <c r="O32" s="13"/>
      <c r="P32" s="13"/>
      <c r="Q32" s="13"/>
      <c r="R32" s="13"/>
      <c r="S32" s="13">
        <f>130*S31/100</f>
        <v>2.448016701461378</v>
      </c>
      <c r="T32" s="13">
        <f>130*T31/100</f>
        <v>9.947442588726515</v>
      </c>
      <c r="U32" s="14">
        <f>130*U31/100</f>
        <v>3.091910229645094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2011-08-06T06:04:47Z</dcterms:created>
  <dcterms:modified xsi:type="dcterms:W3CDTF">2011-08-06T06:05:08Z</dcterms:modified>
  <cp:category/>
  <cp:version/>
  <cp:contentType/>
  <cp:contentStatus/>
</cp:coreProperties>
</file>