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13995" windowHeight="7425" activeTab="0"/>
  </bookViews>
  <sheets>
    <sheet name="ρίφι με κουνουπίδ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<sst xmlns="http://schemas.openxmlformats.org/spreadsheetml/2006/main" count="97" uniqueCount="56">
  <si>
    <t>ΡΙΦΙ ΜΕ ΚΟΥΝΟΥΠΙΔΙ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</si>
  <si>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</si>
  <si>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</si>
  <si>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</si>
  <si>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</si>
  <si>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</si>
  <si>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</si>
  <si>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</si>
  <si>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</si>
  <si>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</si>
  <si>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</si>
  <si>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</si>
  <si>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</si>
  <si>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</si>
  <si>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</si>
  <si>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</si>
  <si>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</si>
  <si>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</si>
  <si>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</si>
  <si>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</si>
  <si>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</si>
  <si>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</si>
  <si>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</si>
  <si>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1φλιτζ ελαιόλαδο</t>
  </si>
  <si>
    <t>tr</t>
  </si>
  <si>
    <t>n</t>
  </si>
  <si>
    <t>2 κιλά κουνουπίδι (0,45)</t>
  </si>
  <si>
    <t>1 κιλό ρίφι σπάλα</t>
  </si>
  <si>
    <t>1/2 φλιτζ λευκό κρασί</t>
  </si>
  <si>
    <t>1 φλιτζ χυμός τομάτας</t>
  </si>
  <si>
    <t>αλάτι</t>
  </si>
  <si>
    <t>πιπέρι</t>
  </si>
  <si>
    <t>1 φλιτζ ζεστό νερό</t>
  </si>
  <si>
    <t>ΣΥΝΟΛΟ</t>
  </si>
  <si>
    <t>ΣΥΝΟΛΟ ΣΕ 100g ΩΜΟΥ ΠΡΟΪΟΝΤΟΣ</t>
  </si>
  <si>
    <t>ΣΥΝΟΛΟ ΣΕ 100g ΕΤΟΙΜΟΥ ΠΡΟΪΟΝΤΟΣ (-25%)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</si>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</sst>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4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8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 wrapText="1" shrinkToFit="1"/>
      <protection/>
    </xf>
    <xf numFmtId="2" fontId="19" fillId="0" borderId="0" xfId="56" applyNumberFormat="1" applyFont="1">
      <alignment/>
      <protection/>
    </xf>
    <xf numFmtId="0" fontId="0" fillId="0" borderId="0" xfId="56" applyAlignment="1">
      <alignment wrapText="1"/>
      <protection/>
    </xf>
    <xf numFmtId="0" fontId="0" fillId="0" borderId="0" xfId="56">
      <alignment/>
      <protection/>
    </xf>
    <xf numFmtId="2" fontId="0" fillId="0" borderId="0" xfId="56" applyNumberFormat="1">
      <alignment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3" xfId="56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0" fontId="0" fillId="0" borderId="16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Font="1">
      <alignment/>
      <protection/>
    </xf>
    <xf numFmtId="0" fontId="0" fillId="0" borderId="16" xfId="56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0" fontId="0" fillId="0" borderId="18" xfId="56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  <xf numFmtId="2" fontId="0" fillId="0" borderId="21" xfId="0" applyNumberFormat="1" applyFont="1" applyBorder="1" applyAlignment="1">
      <alignment wrapText="1"/>
    </xf>
    <xf numFmtId="2" fontId="21" fillId="0" borderId="21" xfId="0" applyNumberFormat="1" applyFont="1" applyBorder="1" applyAlignment="1">
      <alignment wrapText="1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104">
          <cell r="B104">
            <v>14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22.857142857142858</v>
          </cell>
          <cell r="AJ104">
            <v>85.71428571428571</v>
          </cell>
          <cell r="AK104">
            <v>0</v>
          </cell>
          <cell r="AL104">
            <v>85.71428571428571</v>
          </cell>
        </row>
        <row r="126">
          <cell r="B126">
            <v>314</v>
          </cell>
          <cell r="C126">
            <v>56.1</v>
          </cell>
          <cell r="D126">
            <v>0</v>
          </cell>
          <cell r="E126">
            <v>15.6</v>
          </cell>
          <cell r="F126">
            <v>28</v>
          </cell>
          <cell r="G126">
            <v>0</v>
          </cell>
          <cell r="H126">
            <v>68</v>
          </cell>
          <cell r="I126">
            <v>0</v>
          </cell>
          <cell r="J126">
            <v>0</v>
          </cell>
          <cell r="K126">
            <v>7</v>
          </cell>
          <cell r="L126">
            <v>150</v>
          </cell>
          <cell r="M126">
            <v>18</v>
          </cell>
          <cell r="N126">
            <v>56</v>
          </cell>
          <cell r="O126">
            <v>0.02</v>
          </cell>
          <cell r="P126">
            <v>66</v>
          </cell>
          <cell r="Q126">
            <v>260</v>
          </cell>
          <cell r="R126">
            <v>1.2</v>
          </cell>
          <cell r="S126">
            <v>3.1</v>
          </cell>
          <cell r="T126">
            <v>0.21</v>
          </cell>
          <cell r="U126">
            <v>1</v>
          </cell>
          <cell r="V126">
            <v>5</v>
          </cell>
          <cell r="W126">
            <v>0.1</v>
          </cell>
          <cell r="X126">
            <v>0.18</v>
          </cell>
          <cell r="Z126">
            <v>3.6</v>
          </cell>
          <cell r="AA126">
            <v>0.17</v>
          </cell>
          <cell r="AB126">
            <v>2</v>
          </cell>
          <cell r="AC126">
            <v>3</v>
          </cell>
          <cell r="AD126">
            <v>0</v>
          </cell>
          <cell r="AG126">
            <v>0.17</v>
          </cell>
          <cell r="AH126">
            <v>80.2547770700637</v>
          </cell>
          <cell r="AI126">
            <v>19.872611464968152</v>
          </cell>
          <cell r="AJ126">
            <v>0</v>
          </cell>
          <cell r="AK126">
            <v>39.84076433121019</v>
          </cell>
          <cell r="AL126">
            <v>0</v>
          </cell>
          <cell r="AM126">
            <v>13.9</v>
          </cell>
          <cell r="AN126">
            <v>10.8</v>
          </cell>
          <cell r="AO126">
            <v>1.3</v>
          </cell>
        </row>
        <row r="133">
          <cell r="B133">
            <v>34</v>
          </cell>
          <cell r="C133">
            <v>88.4</v>
          </cell>
          <cell r="D133">
            <v>3</v>
          </cell>
          <cell r="E133">
            <v>3.6</v>
          </cell>
          <cell r="F133">
            <v>0.9</v>
          </cell>
          <cell r="G133">
            <v>1.9</v>
          </cell>
          <cell r="I133">
            <v>0.4</v>
          </cell>
          <cell r="J133">
            <v>3.7</v>
          </cell>
          <cell r="K133">
            <v>21</v>
          </cell>
          <cell r="L133">
            <v>64</v>
          </cell>
          <cell r="M133">
            <v>17</v>
          </cell>
          <cell r="N133">
            <v>28</v>
          </cell>
          <cell r="O133">
            <v>0.3</v>
          </cell>
          <cell r="P133">
            <v>9</v>
          </cell>
          <cell r="Q133">
            <v>380</v>
          </cell>
          <cell r="R133">
            <v>0.7</v>
          </cell>
          <cell r="S133">
            <v>0.6</v>
          </cell>
          <cell r="T133">
            <v>0.03</v>
          </cell>
          <cell r="W133">
            <v>0.17</v>
          </cell>
          <cell r="X133">
            <v>0.05</v>
          </cell>
          <cell r="Y133">
            <v>50</v>
          </cell>
          <cell r="Z133">
            <v>0.6</v>
          </cell>
          <cell r="AA133">
            <v>0.28</v>
          </cell>
          <cell r="AB133">
            <v>0</v>
          </cell>
          <cell r="AC133">
            <v>66</v>
          </cell>
          <cell r="AD133">
            <v>43</v>
          </cell>
          <cell r="AE133">
            <v>0</v>
          </cell>
          <cell r="AF133">
            <v>0</v>
          </cell>
          <cell r="AG133">
            <v>0.22</v>
          </cell>
          <cell r="AH133">
            <v>23.823529411764707</v>
          </cell>
          <cell r="AI133">
            <v>42.35294117647059</v>
          </cell>
          <cell r="AJ133">
            <v>35.294117647058826</v>
          </cell>
          <cell r="AK133">
            <v>5.294117647058823</v>
          </cell>
          <cell r="AL133">
            <v>43.529411764705884</v>
          </cell>
          <cell r="AM133">
            <v>0.2</v>
          </cell>
          <cell r="AN133">
            <v>0.1</v>
          </cell>
          <cell r="AO133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55" zoomScaleNormal="55" zoomScalePageLayoutView="55" workbookViewId="0" topLeftCell="A1">
      <selection activeCell="A20" sqref="A20:IV20"/>
    </sheetView>
  </sheetViews>
  <sheetFormatPr defaultColWidth="9.140625" defaultRowHeight="15"/>
  <cols>
    <col min="1" max="1" width="21.57421875" style="5" customWidth="1"/>
    <col min="2" max="3" width="9.140625" style="6" customWidth="1"/>
    <col min="4" max="4" width="10.57421875" style="6" customWidth="1"/>
    <col min="5" max="5" width="16.00390625" style="6" customWidth="1"/>
    <col min="6" max="8" width="9.140625" style="6" customWidth="1"/>
    <col min="9" max="9" width="12.57421875" style="6" customWidth="1"/>
    <col min="10" max="12" width="9.140625" style="6" customWidth="1"/>
    <col min="13" max="13" width="12.140625" style="6" customWidth="1"/>
    <col min="14" max="14" width="12.421875" style="6" customWidth="1"/>
    <col min="15" max="15" width="9.140625" style="6" customWidth="1"/>
    <col min="16" max="16" width="13.8515625" style="6" customWidth="1"/>
    <col min="17" max="17" width="14.00390625" style="6" customWidth="1"/>
    <col min="18" max="18" width="11.57421875" style="6" customWidth="1"/>
    <col min="19" max="21" width="9.140625" style="6" customWidth="1"/>
    <col min="22" max="22" width="11.140625" style="6" customWidth="1"/>
    <col min="23" max="16384" width="9.140625" style="6" customWidth="1"/>
  </cols>
  <sheetData>
    <row r="1" spans="1:47" s="2" customFormat="1" ht="18.75">
      <c r="A1" s="1" t="s">
        <v>0</v>
      </c>
      <c r="B1" s="1"/>
      <c r="C1" s="1"/>
      <c r="AQ1" s="3"/>
      <c r="AR1" s="3"/>
      <c r="AS1" s="3"/>
      <c r="AT1" s="3"/>
      <c r="AU1" s="3"/>
    </row>
    <row r="2" spans="1:47" s="2" customFormat="1" ht="18">
      <c r="A2" s="1" t="s">
        <v>1</v>
      </c>
      <c r="B2" s="1"/>
      <c r="C2" s="1"/>
      <c r="AQ2" s="4"/>
      <c r="AR2" s="4"/>
      <c r="AS2" s="4"/>
      <c r="AT2" s="4"/>
      <c r="AU2" s="4"/>
    </row>
    <row r="3" spans="43:47" ht="14.25">
      <c r="AQ3" s="7"/>
      <c r="AR3" s="7"/>
      <c r="AS3" s="7"/>
      <c r="AT3" s="7"/>
      <c r="AU3" s="7"/>
    </row>
    <row r="4" spans="1:47" ht="30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10" t="s">
        <v>22</v>
      </c>
      <c r="W4" s="1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14.25">
      <c r="A5" s="13" t="s">
        <v>23</v>
      </c>
      <c r="B5" s="14">
        <v>220</v>
      </c>
      <c r="C5" s="14">
        <f>2.2*'[1]ΣΥΣΤΑΣΗ ΤΡΟΦΙΜΩΝ'!B22</f>
        <v>1977.8000000000002</v>
      </c>
      <c r="D5" s="14" t="s">
        <v>24</v>
      </c>
      <c r="E5" s="14" t="s">
        <v>24</v>
      </c>
      <c r="F5" s="14" t="s">
        <v>24</v>
      </c>
      <c r="G5" s="14">
        <f>2.2*'[1]ΣΥΣΤΑΣΗ ΤΡΟΦΙΜΩΝ'!F22</f>
        <v>219.78000000000003</v>
      </c>
      <c r="H5" s="14">
        <f>2.2*'[1]ΣΥΣΤΑΣΗ ΤΡΟΦΙΜΩΝ'!G22</f>
        <v>0</v>
      </c>
      <c r="I5" s="14">
        <f>2.2*'[1]ΣΥΣΤΑΣΗ ΤΡΟΦΙΜΩΝ'!H22</f>
        <v>0</v>
      </c>
      <c r="J5" s="14">
        <f>2.2*'[1]ΣΥΣΤΑΣΗ ΤΡΟΦΙΜΩΝ'!I22</f>
        <v>0</v>
      </c>
      <c r="K5" s="14">
        <f>2.2*'[1]ΣΥΣΤΑΣΗ ΤΡΟΦΙΜΩΝ'!J22</f>
        <v>0</v>
      </c>
      <c r="L5" s="14" t="s">
        <v>24</v>
      </c>
      <c r="M5" s="14" t="s">
        <v>24</v>
      </c>
      <c r="N5" s="14" t="s">
        <v>24</v>
      </c>
      <c r="O5" s="14">
        <v>0</v>
      </c>
      <c r="P5" s="14">
        <v>0</v>
      </c>
      <c r="Q5" s="14" t="s">
        <v>24</v>
      </c>
      <c r="R5" s="14" t="s">
        <v>25</v>
      </c>
      <c r="S5" s="14" t="s">
        <v>24</v>
      </c>
      <c r="T5" s="14" t="s">
        <v>24</v>
      </c>
      <c r="U5" s="14" t="s">
        <v>24</v>
      </c>
      <c r="V5" s="15" t="s">
        <v>24</v>
      </c>
      <c r="AQ5" s="7"/>
      <c r="AR5" s="7"/>
      <c r="AS5" s="7"/>
      <c r="AT5" s="7"/>
      <c r="AU5" s="7"/>
    </row>
    <row r="6" spans="1:47" ht="14.25">
      <c r="A6" s="16" t="s">
        <v>26</v>
      </c>
      <c r="B6" s="17">
        <v>900</v>
      </c>
      <c r="C6" s="17">
        <f>9*'[1]ΣΥΣΤΑΣΗ ΤΡΟΦΙΜΩΝ'!B133</f>
        <v>306</v>
      </c>
      <c r="D6" s="17">
        <f>9*'[1]ΣΥΣΤΑΣΗ ΤΡΟΦΙΜΩΝ'!C133</f>
        <v>795.6</v>
      </c>
      <c r="E6" s="17">
        <f>9*'[1]ΣΥΣΤΑΣΗ ΤΡΟΦΙΜΩΝ'!D133</f>
        <v>27</v>
      </c>
      <c r="F6" s="17">
        <f>9*'[1]ΣΥΣΤΑΣΗ ΤΡΟΦΙΜΩΝ'!E133</f>
        <v>32.4</v>
      </c>
      <c r="G6" s="17">
        <f>9*'[1]ΣΥΣΤΑΣΗ ΤΡΟΦΙΜΩΝ'!F133</f>
        <v>8.1</v>
      </c>
      <c r="H6" s="17">
        <f>9*'[1]ΣΥΣΤΑΣΗ ΤΡΟΦΙΜΩΝ'!G133</f>
        <v>17.099999999999998</v>
      </c>
      <c r="I6" s="17">
        <v>0</v>
      </c>
      <c r="J6" s="17">
        <f>9*'[1]ΣΥΣΤΑΣΗ ΤΡΟΦΙΜΩΝ'!I133</f>
        <v>3.6</v>
      </c>
      <c r="K6" s="17">
        <f>9*'[1]ΣΥΣΤΑΣΗ ΤΡΟΦΙΜΩΝ'!J133</f>
        <v>33.300000000000004</v>
      </c>
      <c r="L6" s="17">
        <f>9*'[1]ΣΥΣΤΑΣΗ ΤΡΟΦΙΜΩΝ'!K133</f>
        <v>189</v>
      </c>
      <c r="M6" s="17">
        <f>9*'[1]ΣΥΣΤΑΣΗ ΤΡΟΦΙΜΩΝ'!L133</f>
        <v>576</v>
      </c>
      <c r="N6" s="17">
        <f>9*'[1]ΣΥΣΤΑΣΗ ΤΡΟΦΙΜΩΝ'!M133</f>
        <v>153</v>
      </c>
      <c r="O6" s="17">
        <f>9*'[1]ΣΥΣΤΑΣΗ ΤΡΟΦΙΜΩΝ'!N133</f>
        <v>252</v>
      </c>
      <c r="P6" s="17">
        <f>9*'[1]ΣΥΣΤΑΣΗ ΤΡΟΦΙΜΩΝ'!O133</f>
        <v>2.6999999999999997</v>
      </c>
      <c r="Q6" s="17">
        <f>9*'[1]ΣΥΣΤΑΣΗ ΤΡΟΦΙΜΩΝ'!P133</f>
        <v>81</v>
      </c>
      <c r="R6" s="17">
        <f>9*'[1]ΣΥΣΤΑΣΗ ΤΡΟΦΙΜΩΝ'!Q133</f>
        <v>3420</v>
      </c>
      <c r="S6" s="17">
        <f>9*'[1]ΣΥΣΤΑΣΗ ΤΡΟΦΙΜΩΝ'!R133</f>
        <v>6.3</v>
      </c>
      <c r="T6" s="17">
        <f>9*'[1]ΣΥΣΤΑΣΗ ΤΡΟΦΙΜΩΝ'!S133</f>
        <v>5.3999999999999995</v>
      </c>
      <c r="U6" s="17">
        <f>9*'[1]ΣΥΣΤΑΣΗ ΤΡΟΦΙΜΩΝ'!T133</f>
        <v>0.27</v>
      </c>
      <c r="V6" s="18" t="s">
        <v>24</v>
      </c>
      <c r="AQ6" s="7"/>
      <c r="AR6" s="7"/>
      <c r="AS6" s="7"/>
      <c r="AT6" s="7"/>
      <c r="AU6" s="7"/>
    </row>
    <row r="7" spans="1:47" ht="14.25">
      <c r="A7" s="16" t="s">
        <v>27</v>
      </c>
      <c r="B7" s="17">
        <v>790</v>
      </c>
      <c r="C7" s="17">
        <f>7.9*'[1]ΣΥΣΤΑΣΗ ΤΡΟΦΙΜΩΝ'!B126</f>
        <v>2480.6</v>
      </c>
      <c r="D7" s="17">
        <f>7.9*'[1]ΣΥΣΤΑΣΗ ΤΡΟΦΙΜΩΝ'!C126</f>
        <v>443.19000000000005</v>
      </c>
      <c r="E7" s="17">
        <f>7.9*'[1]ΣΥΣΤΑΣΗ ΤΡΟΦΙΜΩΝ'!D126</f>
        <v>0</v>
      </c>
      <c r="F7" s="17">
        <f>7.9*'[1]ΣΥΣΤΑΣΗ ΤΡΟΦΙΜΩΝ'!E126</f>
        <v>123.24000000000001</v>
      </c>
      <c r="G7" s="17">
        <f>7.9*'[1]ΣΥΣΤΑΣΗ ΤΡΟΦΙΜΩΝ'!F126</f>
        <v>221.20000000000002</v>
      </c>
      <c r="H7" s="17">
        <f>7.9*'[1]ΣΥΣΤΑΣΗ ΤΡΟΦΙΜΩΝ'!G126</f>
        <v>0</v>
      </c>
      <c r="I7" s="17">
        <f>7.9*'[1]ΣΥΣΤΑΣΗ ΤΡΟΦΙΜΩΝ'!H126</f>
        <v>537.2</v>
      </c>
      <c r="J7" s="17">
        <f>7.9*'[1]ΣΥΣΤΑΣΗ ΤΡΟΦΙΜΩΝ'!I126</f>
        <v>0</v>
      </c>
      <c r="K7" s="17">
        <f>7.9*'[1]ΣΥΣΤΑΣΗ ΤΡΟΦΙΜΩΝ'!J126</f>
        <v>0</v>
      </c>
      <c r="L7" s="17">
        <f>7.9*'[1]ΣΥΣΤΑΣΗ ΤΡΟΦΙΜΩΝ'!K126</f>
        <v>55.300000000000004</v>
      </c>
      <c r="M7" s="17">
        <f>7.9*'[1]ΣΥΣΤΑΣΗ ΤΡΟΦΙΜΩΝ'!L126*0.85</f>
        <v>1007.25</v>
      </c>
      <c r="N7" s="17">
        <f>7.9*'[1]ΣΥΣΤΑΣΗ ΤΡΟΦΙΜΩΝ'!M126</f>
        <v>142.20000000000002</v>
      </c>
      <c r="O7" s="17">
        <f>7.9*'[1]ΣΥΣΤΑΣΗ ΤΡΟΦΙΜΩΝ'!N126</f>
        <v>442.40000000000003</v>
      </c>
      <c r="P7" s="17">
        <f>7.9*'[1]ΣΥΣΤΑΣΗ ΤΡΟΦΙΜΩΝ'!O126*0.8</f>
        <v>0.1264</v>
      </c>
      <c r="Q7" s="17">
        <f>7.9*'[1]ΣΥΣΤΑΣΗ ΤΡΟΦΙΜΩΝ'!P126*0.75</f>
        <v>391.04999999999995</v>
      </c>
      <c r="R7" s="17">
        <f>7.9*'[1]ΣΥΣΤΑΣΗ ΤΡΟΦΙΜΩΝ'!Q126*0.75</f>
        <v>1540.5</v>
      </c>
      <c r="S7" s="17">
        <f>7.9*'[1]ΣΥΣΤΑΣΗ ΤΡΟΦΙΜΩΝ'!R126</f>
        <v>9.48</v>
      </c>
      <c r="T7" s="17">
        <f>7.9*'[1]ΣΥΣΤΑΣΗ ΤΡΟΦΙΜΩΝ'!S126</f>
        <v>24.490000000000002</v>
      </c>
      <c r="U7" s="17">
        <f>7.9*'[1]ΣΥΣΤΑΣΗ ΤΡΟΦΙΜΩΝ'!T126*0.85</f>
        <v>1.41015</v>
      </c>
      <c r="V7" s="18">
        <f>7.9*'[1]ΣΥΣΤΑΣΗ ΤΡΟΦΙΜΩΝ'!U126</f>
        <v>7.9</v>
      </c>
      <c r="AQ7" s="7"/>
      <c r="AR7" s="7"/>
      <c r="AS7" s="7"/>
      <c r="AT7" s="7"/>
      <c r="AU7" s="7"/>
    </row>
    <row r="8" spans="1:47" ht="14.25">
      <c r="A8" s="16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AQ8" s="7"/>
      <c r="AR8" s="7"/>
      <c r="AS8" s="7"/>
      <c r="AT8" s="7"/>
      <c r="AU8" s="7"/>
    </row>
    <row r="9" spans="1:47" ht="14.25">
      <c r="A9" s="16" t="s">
        <v>29</v>
      </c>
      <c r="B9" s="17">
        <v>250</v>
      </c>
      <c r="C9" s="17">
        <f>2.5*'[1]ΣΥΣΤΑΣΗ ΤΡΟΦΙΜΩΝ'!B104</f>
        <v>35</v>
      </c>
      <c r="D9" s="17">
        <f>2.5*'[1]ΣΥΣΤΑΣΗ ΤΡΟΦΙΜΩΝ'!C104</f>
        <v>234.5</v>
      </c>
      <c r="E9" s="17">
        <f>2.5*'[1]ΣΥΣΤΑΣΗ ΤΡΟΦΙΜΩΝ'!D104</f>
        <v>7.5</v>
      </c>
      <c r="F9" s="17">
        <f>2.5*'[1]ΣΥΣΤΑΣΗ ΤΡΟΦΙΜΩΝ'!E104</f>
        <v>2</v>
      </c>
      <c r="G9" s="17" t="s">
        <v>24</v>
      </c>
      <c r="H9" s="17">
        <f>2.5*'[1]ΣΥΣΤΑΣΗ ΤΡΟΦΙΜΩΝ'!G104</f>
        <v>1.5</v>
      </c>
      <c r="I9" s="17">
        <f>2.5*'[1]ΣΥΣΤΑΣΗ ΤΡΟΦΙΜΩΝ'!H104</f>
        <v>0</v>
      </c>
      <c r="J9" s="17" t="s">
        <v>24</v>
      </c>
      <c r="K9" s="17">
        <f>2.5*'[1]ΣΥΣΤΑΣΗ ΤΡΟΦΙΜΩΝ'!J104</f>
        <v>7.5</v>
      </c>
      <c r="L9" s="17">
        <f>2.5*'[1]ΣΥΣΤΑΣΗ ΤΡΟΦΙΜΩΝ'!K104</f>
        <v>25</v>
      </c>
      <c r="M9" s="17">
        <f>2.5*'[1]ΣΥΣΤΑΣΗ ΤΡΟΦΙΜΩΝ'!L104</f>
        <v>47.5</v>
      </c>
      <c r="N9" s="17">
        <f>2.5*'[1]ΣΥΣΤΑΣΗ ΤΡΟΦΙΜΩΝ'!M104</f>
        <v>25</v>
      </c>
      <c r="O9" s="17">
        <f>2.5*'[1]ΣΥΣΤΑΣΗ ΤΡΟΦΙΜΩΝ'!N104</f>
        <v>1000</v>
      </c>
      <c r="P9" s="17">
        <f>2.5*'[1]ΣΥΣΤΑΣΗ ΤΡΟΦΙΜΩΝ'!O104</f>
        <v>0.25</v>
      </c>
      <c r="Q9" s="17">
        <f>2.5*'[1]ΣΥΣΤΑΣΗ ΤΡΟΦΙΜΩΝ'!P104</f>
        <v>575</v>
      </c>
      <c r="R9" s="17">
        <f>2.5*'[1]ΣΥΣΤΑΣΗ ΤΡΟΦΙΜΩΝ'!Q104</f>
        <v>575</v>
      </c>
      <c r="S9" s="17">
        <f>2.5*'[1]ΣΥΣΤΑΣΗ ΤΡΟΦΙΜΩΝ'!R104</f>
        <v>1</v>
      </c>
      <c r="T9" s="17">
        <f>2.5*'[1]ΣΥΣΤΑΣΗ ΤΡΟΦΙΜΩΝ'!S104</f>
        <v>0.25</v>
      </c>
      <c r="U9" s="17">
        <f>2.5*'[1]ΣΥΣΤΑΣΗ ΤΡΟΦΙΜΩΝ'!T104</f>
        <v>0.15</v>
      </c>
      <c r="V9" s="18" t="s">
        <v>24</v>
      </c>
      <c r="AQ9" s="7"/>
      <c r="AR9" s="7"/>
      <c r="AS9" s="7"/>
      <c r="AT9" s="7"/>
      <c r="AU9" s="7"/>
    </row>
    <row r="10" spans="1:47" ht="14.25">
      <c r="A10" s="16" t="s">
        <v>30</v>
      </c>
      <c r="B10" s="17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v>3600</v>
      </c>
      <c r="P10" s="17"/>
      <c r="Q10" s="17">
        <v>2400</v>
      </c>
      <c r="R10" s="17"/>
      <c r="S10" s="17"/>
      <c r="T10" s="17"/>
      <c r="U10" s="17"/>
      <c r="V10" s="18"/>
      <c r="AQ10" s="7"/>
      <c r="AR10" s="7"/>
      <c r="AS10" s="7"/>
      <c r="AT10" s="7"/>
      <c r="AU10" s="7"/>
    </row>
    <row r="11" spans="1:47" ht="14.25">
      <c r="A11" s="16" t="s">
        <v>31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AQ11" s="19"/>
      <c r="AR11" s="19"/>
      <c r="AS11" s="19"/>
      <c r="AT11" s="19"/>
      <c r="AU11" s="19"/>
    </row>
    <row r="12" spans="1:47" ht="14.25">
      <c r="A12" s="16" t="s">
        <v>32</v>
      </c>
      <c r="B12" s="17">
        <v>240</v>
      </c>
      <c r="C12" s="17"/>
      <c r="D12" s="17">
        <v>240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AQ12" s="19"/>
      <c r="AR12" s="19"/>
      <c r="AS12" s="19"/>
      <c r="AT12" s="19"/>
      <c r="AU12" s="19"/>
    </row>
    <row r="13" spans="1:47" ht="14.25">
      <c r="A13" s="16" t="s">
        <v>30</v>
      </c>
      <c r="B13" s="17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3600</v>
      </c>
      <c r="P13" s="17"/>
      <c r="Q13" s="17">
        <v>2400</v>
      </c>
      <c r="R13" s="17"/>
      <c r="S13" s="17"/>
      <c r="T13" s="17"/>
      <c r="U13" s="17"/>
      <c r="V13" s="18"/>
      <c r="AQ13" s="7"/>
      <c r="AR13" s="7"/>
      <c r="AS13" s="7"/>
      <c r="AT13" s="7"/>
      <c r="AU13" s="7"/>
    </row>
    <row r="14" spans="1:22" ht="14.25">
      <c r="A14" s="20" t="s">
        <v>33</v>
      </c>
      <c r="B14" s="21">
        <f>SUM(B5:B13)</f>
        <v>2412</v>
      </c>
      <c r="C14" s="21">
        <f aca="true" t="shared" si="0" ref="C14:V14">SUM(C5:C12)</f>
        <v>4799.4</v>
      </c>
      <c r="D14" s="21">
        <f t="shared" si="0"/>
        <v>1713.29</v>
      </c>
      <c r="E14" s="21">
        <f t="shared" si="0"/>
        <v>34.5</v>
      </c>
      <c r="F14" s="21">
        <f t="shared" si="0"/>
        <v>157.64000000000001</v>
      </c>
      <c r="G14" s="21">
        <f t="shared" si="0"/>
        <v>449.08000000000004</v>
      </c>
      <c r="H14" s="21">
        <f t="shared" si="0"/>
        <v>18.599999999999998</v>
      </c>
      <c r="I14" s="21">
        <f t="shared" si="0"/>
        <v>537.2</v>
      </c>
      <c r="J14" s="21">
        <f t="shared" si="0"/>
        <v>3.6</v>
      </c>
      <c r="K14" s="21">
        <f t="shared" si="0"/>
        <v>40.800000000000004</v>
      </c>
      <c r="L14" s="21">
        <f t="shared" si="0"/>
        <v>269.3</v>
      </c>
      <c r="M14" s="21">
        <f t="shared" si="0"/>
        <v>1630.75</v>
      </c>
      <c r="N14" s="21">
        <f t="shared" si="0"/>
        <v>320.20000000000005</v>
      </c>
      <c r="O14" s="21">
        <f t="shared" si="0"/>
        <v>5294.4</v>
      </c>
      <c r="P14" s="21">
        <f t="shared" si="0"/>
        <v>3.0763999999999996</v>
      </c>
      <c r="Q14" s="21">
        <f t="shared" si="0"/>
        <v>3447.05</v>
      </c>
      <c r="R14" s="21">
        <f t="shared" si="0"/>
        <v>5535.5</v>
      </c>
      <c r="S14" s="21">
        <f t="shared" si="0"/>
        <v>16.78</v>
      </c>
      <c r="T14" s="21">
        <f t="shared" si="0"/>
        <v>30.14</v>
      </c>
      <c r="U14" s="21">
        <f t="shared" si="0"/>
        <v>1.83015</v>
      </c>
      <c r="V14" s="22">
        <f t="shared" si="0"/>
        <v>7.9</v>
      </c>
    </row>
    <row r="15" spans="1:22" ht="28.5">
      <c r="A15" s="20" t="s">
        <v>34</v>
      </c>
      <c r="B15" s="21">
        <v>100</v>
      </c>
      <c r="C15" s="21">
        <f aca="true" t="shared" si="1" ref="C15:V15">100*C14/$B$14</f>
        <v>198.98009950248755</v>
      </c>
      <c r="D15" s="21">
        <f t="shared" si="1"/>
        <v>71.03192371475953</v>
      </c>
      <c r="E15" s="21">
        <f t="shared" si="1"/>
        <v>1.4303482587064678</v>
      </c>
      <c r="F15" s="21">
        <f t="shared" si="1"/>
        <v>6.535655058043118</v>
      </c>
      <c r="G15" s="21">
        <f t="shared" si="1"/>
        <v>18.618573797678277</v>
      </c>
      <c r="H15" s="21">
        <f t="shared" si="1"/>
        <v>0.7711442786069651</v>
      </c>
      <c r="I15" s="21">
        <f t="shared" si="1"/>
        <v>22.27197346600332</v>
      </c>
      <c r="J15" s="21">
        <f t="shared" si="1"/>
        <v>0.14925373134328357</v>
      </c>
      <c r="K15" s="21">
        <f t="shared" si="1"/>
        <v>1.6915422885572142</v>
      </c>
      <c r="L15" s="21">
        <f t="shared" si="1"/>
        <v>11.165008291873963</v>
      </c>
      <c r="M15" s="21">
        <f t="shared" si="1"/>
        <v>67.60986733001658</v>
      </c>
      <c r="N15" s="21">
        <f t="shared" si="1"/>
        <v>13.275290215588724</v>
      </c>
      <c r="O15" s="21">
        <f t="shared" si="1"/>
        <v>219.50248756218906</v>
      </c>
      <c r="P15" s="21">
        <f t="shared" si="1"/>
        <v>0.12754560530679934</v>
      </c>
      <c r="Q15" s="21">
        <f t="shared" si="1"/>
        <v>142.9125207296849</v>
      </c>
      <c r="R15" s="21">
        <f t="shared" si="1"/>
        <v>229.4983416252073</v>
      </c>
      <c r="S15" s="21">
        <f t="shared" si="1"/>
        <v>0.6956882255389718</v>
      </c>
      <c r="T15" s="21">
        <f t="shared" si="1"/>
        <v>1.2495854063018241</v>
      </c>
      <c r="U15" s="21">
        <f t="shared" si="1"/>
        <v>0.07587686567164179</v>
      </c>
      <c r="V15" s="22">
        <f t="shared" si="1"/>
        <v>0.3275290215588723</v>
      </c>
    </row>
    <row r="16" spans="1:22" ht="42.75">
      <c r="A16" s="23" t="s">
        <v>35</v>
      </c>
      <c r="B16" s="24">
        <v>133</v>
      </c>
      <c r="C16" s="24">
        <f>133*C15/100</f>
        <v>264.64353233830843</v>
      </c>
      <c r="D16" s="24">
        <f>133*D15/100-33</f>
        <v>61.47245854063017</v>
      </c>
      <c r="E16" s="24">
        <f aca="true" t="shared" si="2" ref="E16:V16">133*E15/100</f>
        <v>1.902363184079602</v>
      </c>
      <c r="F16" s="24">
        <f t="shared" si="2"/>
        <v>8.692421227197347</v>
      </c>
      <c r="G16" s="24">
        <f t="shared" si="2"/>
        <v>24.762703150912106</v>
      </c>
      <c r="H16" s="24">
        <f t="shared" si="2"/>
        <v>1.0256218905472636</v>
      </c>
      <c r="I16" s="24">
        <f t="shared" si="2"/>
        <v>29.621724709784417</v>
      </c>
      <c r="J16" s="24">
        <f t="shared" si="2"/>
        <v>0.19850746268656713</v>
      </c>
      <c r="K16" s="24">
        <f t="shared" si="2"/>
        <v>2.2497512437810947</v>
      </c>
      <c r="L16" s="24">
        <f t="shared" si="2"/>
        <v>14.849461028192373</v>
      </c>
      <c r="M16" s="24">
        <f t="shared" si="2"/>
        <v>89.92112354892205</v>
      </c>
      <c r="N16" s="24">
        <f t="shared" si="2"/>
        <v>17.656135986733002</v>
      </c>
      <c r="O16" s="24">
        <f t="shared" si="2"/>
        <v>291.93830845771146</v>
      </c>
      <c r="P16" s="24">
        <f t="shared" si="2"/>
        <v>0.16963565505804312</v>
      </c>
      <c r="Q16" s="24">
        <f t="shared" si="2"/>
        <v>190.07365257048093</v>
      </c>
      <c r="R16" s="24">
        <f t="shared" si="2"/>
        <v>305.2327943615257</v>
      </c>
      <c r="S16" s="24">
        <f t="shared" si="2"/>
        <v>0.9252653399668326</v>
      </c>
      <c r="T16" s="24">
        <f t="shared" si="2"/>
        <v>1.661948590381426</v>
      </c>
      <c r="U16" s="24">
        <f t="shared" si="2"/>
        <v>0.10091623134328356</v>
      </c>
      <c r="V16" s="25">
        <f t="shared" si="2"/>
        <v>0.4356135986733002</v>
      </c>
    </row>
    <row r="20" spans="1:47" ht="45">
      <c r="A20" s="26"/>
      <c r="B20" s="27" t="s">
        <v>36</v>
      </c>
      <c r="C20" s="9" t="s">
        <v>37</v>
      </c>
      <c r="D20" s="9" t="s">
        <v>38</v>
      </c>
      <c r="E20" s="9" t="s">
        <v>39</v>
      </c>
      <c r="F20" s="9" t="s">
        <v>40</v>
      </c>
      <c r="G20" s="9" t="s">
        <v>41</v>
      </c>
      <c r="H20" s="9" t="s">
        <v>42</v>
      </c>
      <c r="I20" s="9" t="s">
        <v>43</v>
      </c>
      <c r="J20" s="9" t="s">
        <v>44</v>
      </c>
      <c r="K20" s="9" t="s">
        <v>45</v>
      </c>
      <c r="L20" s="9" t="s">
        <v>46</v>
      </c>
      <c r="M20" s="9" t="s">
        <v>47</v>
      </c>
      <c r="N20" s="9" t="s">
        <v>48</v>
      </c>
      <c r="O20" s="9" t="s">
        <v>49</v>
      </c>
      <c r="P20" s="9" t="s">
        <v>50</v>
      </c>
      <c r="Q20" s="9" t="s">
        <v>51</v>
      </c>
      <c r="R20" s="9" t="s">
        <v>52</v>
      </c>
      <c r="S20" s="9" t="s">
        <v>53</v>
      </c>
      <c r="T20" s="9" t="s">
        <v>54</v>
      </c>
      <c r="U20" s="10" t="s">
        <v>55</v>
      </c>
      <c r="V20" s="11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21" ht="14.25">
      <c r="A21" s="13" t="s">
        <v>23</v>
      </c>
      <c r="B21" s="14" t="s">
        <v>25</v>
      </c>
      <c r="C21" s="14" t="s">
        <v>24</v>
      </c>
      <c r="D21" s="14" t="s">
        <v>24</v>
      </c>
      <c r="E21" s="14" t="s">
        <v>24</v>
      </c>
      <c r="F21" s="14" t="s">
        <v>24</v>
      </c>
      <c r="G21" s="14" t="s">
        <v>24</v>
      </c>
      <c r="H21" s="14">
        <v>0</v>
      </c>
      <c r="I21" s="14" t="s">
        <v>24</v>
      </c>
      <c r="J21" s="14">
        <f>2.2*'[1]ΣΥΣΤΑΣΗ ΤΡΟΦΙΜΩΝ'!AD22</f>
        <v>0</v>
      </c>
      <c r="K21" s="14">
        <f>2.2*'[1]ΣΥΣΤΑΣΗ ΤΡΟΦΙΜΩΝ'!AE22</f>
        <v>0</v>
      </c>
      <c r="L21" s="14">
        <f>2.2*'[1]ΣΥΣΤΑΣΗ ΤΡΟΦΙΜΩΝ'!AF22</f>
        <v>0</v>
      </c>
      <c r="M21" s="14">
        <f>2.2*'[1]ΣΥΣΤΑΣΗ ΤΡΟΦΙΜΩΝ'!AG22</f>
        <v>11.22</v>
      </c>
      <c r="N21" s="14">
        <f>'[1]ΣΥΣΤΑΣΗ ΤΡΟΦΙΜΩΝ'!AH22</f>
        <v>100.0111234705228</v>
      </c>
      <c r="O21" s="14">
        <v>0</v>
      </c>
      <c r="P21" s="14">
        <v>0</v>
      </c>
      <c r="Q21" s="14">
        <f>'[1]ΣΥΣΤΑΣΗ ΤΡΟΦΙΜΩΝ'!AK22</f>
        <v>14.015572858731923</v>
      </c>
      <c r="R21" s="14">
        <f>'[1]ΣΥΣΤΑΣΗ ΤΡΟΦΙΜΩΝ'!AL22</f>
        <v>0</v>
      </c>
      <c r="S21" s="14">
        <f>2.2*'[1]ΣΥΣΤΑΣΗ ΤΡΟΦΙΜΩΝ'!AM22</f>
        <v>30.800000000000004</v>
      </c>
      <c r="T21" s="14">
        <f>2.2*'[1]ΣΥΣΤΑΣΗ ΤΡΟΦΙΜΩΝ'!AN22</f>
        <v>153.34000000000003</v>
      </c>
      <c r="U21" s="15">
        <f>2.2*'[1]ΣΥΣΤΑΣΗ ΤΡΟΦΙΜΩΝ'!AO22</f>
        <v>24.64</v>
      </c>
    </row>
    <row r="22" spans="1:21" ht="14.25">
      <c r="A22" s="16" t="s">
        <v>26</v>
      </c>
      <c r="B22" s="17" t="s">
        <v>24</v>
      </c>
      <c r="C22" s="17">
        <f>9*'[1]ΣΥΣΤΑΣΗ ΤΡΟΦΙΜΩΝ'!W133*0.9</f>
        <v>1.377</v>
      </c>
      <c r="D22" s="17">
        <f>9*'[1]ΣΥΣΤΑΣΗ ΤΡΟΦΙΜΩΝ'!X133*0.95</f>
        <v>0.4275</v>
      </c>
      <c r="E22" s="17">
        <f>9*'[1]ΣΥΣΤΑΣΗ ΤΡΟΦΙΜΩΝ'!Y133*0.95</f>
        <v>427.5</v>
      </c>
      <c r="F22" s="17">
        <f>9*'[1]ΣΥΣΤΑΣΗ ΤΡΟΦΙΜΩΝ'!Z133*0.95</f>
        <v>5.129999999999999</v>
      </c>
      <c r="G22" s="17">
        <f>9*'[1]ΣΥΣΤΑΣΗ ΤΡΟΦΙΜΩΝ'!AA133*0.95</f>
        <v>2.394</v>
      </c>
      <c r="H22" s="17">
        <f>9*'[1]ΣΥΣΤΑΣΗ ΤΡΟΦΙΜΩΝ'!AB133</f>
        <v>0</v>
      </c>
      <c r="I22" s="17">
        <f>9*'[1]ΣΥΣΤΑΣΗ ΤΡΟΦΙΜΩΝ'!AC133*0.85</f>
        <v>504.9</v>
      </c>
      <c r="J22" s="17">
        <f>9*'[1]ΣΥΣΤΑΣΗ ΤΡΟΦΙΜΩΝ'!AD133*0.85</f>
        <v>328.95</v>
      </c>
      <c r="K22" s="17">
        <f>9*'[1]ΣΥΣΤΑΣΗ ΤΡΟΦΙΜΩΝ'!AE133</f>
        <v>0</v>
      </c>
      <c r="L22" s="17">
        <f>9*'[1]ΣΥΣΤΑΣΗ ΤΡΟΦΙΜΩΝ'!AF133</f>
        <v>0</v>
      </c>
      <c r="M22" s="17">
        <f>9*'[1]ΣΥΣΤΑΣΗ ΤΡΟΦΙΜΩΝ'!AG133</f>
        <v>1.98</v>
      </c>
      <c r="N22" s="17">
        <f>'[1]ΣΥΣΤΑΣΗ ΤΡΟΦΙΜΩΝ'!AH133</f>
        <v>23.823529411764707</v>
      </c>
      <c r="O22" s="17">
        <f>'[1]ΣΥΣΤΑΣΗ ΤΡΟΦΙΜΩΝ'!AI133</f>
        <v>42.35294117647059</v>
      </c>
      <c r="P22" s="17">
        <f>'[1]ΣΥΣΤΑΣΗ ΤΡΟΦΙΜΩΝ'!AJ133</f>
        <v>35.294117647058826</v>
      </c>
      <c r="Q22" s="17">
        <f>'[1]ΣΥΣΤΑΣΗ ΤΡΟΦΙΜΩΝ'!AK133</f>
        <v>5.294117647058823</v>
      </c>
      <c r="R22" s="17">
        <f>'[1]ΣΥΣΤΑΣΗ ΤΡΟΦΙΜΩΝ'!AL133</f>
        <v>43.529411764705884</v>
      </c>
      <c r="S22" s="17">
        <f>9*'[1]ΣΥΣΤΑΣΗ ΤΡΟΦΙΜΩΝ'!AM133</f>
        <v>1.8</v>
      </c>
      <c r="T22" s="17">
        <f>9*'[1]ΣΥΣΤΑΣΗ ΤΡΟΦΙΜΩΝ'!AN133</f>
        <v>0.9</v>
      </c>
      <c r="U22" s="18">
        <f>9*'[1]ΣΥΣΤΑΣΗ ΤΡΟΦΙΜΩΝ'!AO133</f>
        <v>4.5</v>
      </c>
    </row>
    <row r="23" spans="1:21" ht="14.25">
      <c r="A23" s="16" t="s">
        <v>27</v>
      </c>
      <c r="B23" s="17">
        <f>7.9*'[1]ΣΥΣΤΑΣΗ ΤΡΟΦΙΜΩΝ'!V126</f>
        <v>39.5</v>
      </c>
      <c r="C23" s="17">
        <f>7.9*'[1]ΣΥΣΤΑΣΗ ΤΡΟΦΙΜΩΝ'!W126*0.6</f>
        <v>0.474</v>
      </c>
      <c r="D23" s="17">
        <f>7.9*'[1]ΣΥΣΤΑΣΗ ΤΡΟΦΙΜΩΝ'!X126*0.9</f>
        <v>1.2798</v>
      </c>
      <c r="E23" s="17" t="s">
        <v>24</v>
      </c>
      <c r="F23" s="17">
        <f>7.9*'[1]ΣΥΣΤΑΣΗ ΤΡΟΦΙΜΩΝ'!Z126*0.8</f>
        <v>22.752000000000002</v>
      </c>
      <c r="G23" s="17">
        <f>7.9*'[1]ΣΥΣΤΑΣΗ ΤΡΟΦΙΜΩΝ'!AA126*0.75</f>
        <v>1.0072500000000002</v>
      </c>
      <c r="H23" s="17">
        <f>7.9*'[1]ΣΥΣΤΑΣΗ ΤΡΟΦΙΜΩΝ'!AB126*0.75</f>
        <v>11.850000000000001</v>
      </c>
      <c r="I23" s="17">
        <f>7.9*'[1]ΣΥΣΤΑΣΗ ΤΡΟΦΙΜΩΝ'!AC126*0.85</f>
        <v>20.145000000000003</v>
      </c>
      <c r="J23" s="17">
        <f>7.9*'[1]ΣΥΣΤΑΣΗ ΤΡΟΦΙΜΩΝ'!AD126</f>
        <v>0</v>
      </c>
      <c r="K23" s="17" t="s">
        <v>24</v>
      </c>
      <c r="L23" s="17" t="s">
        <v>24</v>
      </c>
      <c r="M23" s="17">
        <f>7.9*'[1]ΣΥΣΤΑΣΗ ΤΡΟΦΙΜΩΝ'!AG126</f>
        <v>1.3430000000000002</v>
      </c>
      <c r="N23" s="17">
        <f>'[1]ΣΥΣΤΑΣΗ ΤΡΟΦΙΜΩΝ'!AH126</f>
        <v>80.2547770700637</v>
      </c>
      <c r="O23" s="17">
        <f>'[1]ΣΥΣΤΑΣΗ ΤΡΟΦΙΜΩΝ'!AI126</f>
        <v>19.872611464968152</v>
      </c>
      <c r="P23" s="17">
        <f>'[1]ΣΥΣΤΑΣΗ ΤΡΟΦΙΜΩΝ'!AJ126</f>
        <v>0</v>
      </c>
      <c r="Q23" s="17">
        <f>'[1]ΣΥΣΤΑΣΗ ΤΡΟΦΙΜΩΝ'!AK126</f>
        <v>39.84076433121019</v>
      </c>
      <c r="R23" s="17">
        <f>'[1]ΣΥΣΤΑΣΗ ΤΡΟΦΙΜΩΝ'!AL126</f>
        <v>0</v>
      </c>
      <c r="S23" s="17">
        <f>7.9*'[1]ΣΥΣΤΑΣΗ ΤΡΟΦΙΜΩΝ'!AM126</f>
        <v>109.81</v>
      </c>
      <c r="T23" s="17">
        <f>7.9*'[1]ΣΥΣΤΑΣΗ ΤΡΟΦΙΜΩΝ'!AN126</f>
        <v>85.32000000000001</v>
      </c>
      <c r="U23" s="18">
        <f>7.9*'[1]ΣΥΣΤΑΣΗ ΤΡΟΦΙΜΩΝ'!AO126</f>
        <v>10.270000000000001</v>
      </c>
    </row>
    <row r="24" spans="1:21" ht="14.25">
      <c r="A24" s="16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1:21" ht="14.25">
      <c r="A25" s="16" t="s">
        <v>29</v>
      </c>
      <c r="B25" s="17">
        <f>2.5*'[1]ΣΥΣΤΑΣΗ ΤΡΟΦΙΜΩΝ'!V104</f>
        <v>5</v>
      </c>
      <c r="C25" s="17">
        <f>2.5*'[1]ΣΥΣΤΑΣΗ ΤΡΟΦΙΜΩΝ'!W104</f>
        <v>0.05</v>
      </c>
      <c r="D25" s="17">
        <f>2.5*'[1]ΣΥΣΤΑΣΗ ΤΡΟΦΙΜΩΝ'!X104</f>
        <v>0.05</v>
      </c>
      <c r="E25" s="17">
        <f>2.5*'[1]ΣΥΣΤΑΣΗ ΤΡΟΦΙΜΩΝ'!Y104</f>
        <v>500</v>
      </c>
      <c r="F25" s="17">
        <f>2.5*'[1]ΣΥΣΤΑΣΗ ΤΡΟΦΙΜΩΝ'!Z104</f>
        <v>1.75</v>
      </c>
      <c r="G25" s="17">
        <f>2.5*'[1]ΣΥΣΤΑΣΗ ΤΡΟΦΙΜΩΝ'!AA104</f>
        <v>0.15</v>
      </c>
      <c r="H25" s="17">
        <f>2.5*'[1]ΣΥΣΤΑΣΗ ΤΡΟΦΙΜΩΝ'!AB104</f>
        <v>0</v>
      </c>
      <c r="I25" s="17">
        <f>2.5*'[1]ΣΥΣΤΑΣΗ ΤΡΟΦΙΜΩΝ'!AC104</f>
        <v>25</v>
      </c>
      <c r="J25" s="17">
        <f>2.5*'[1]ΣΥΣΤΑΣΗ ΤΡΟΦΙΜΩΝ'!AD104</f>
        <v>20</v>
      </c>
      <c r="K25" s="17">
        <f>2.5*'[1]ΣΥΣΤΑΣΗ ΤΡΟΦΙΜΩΝ'!AE104</f>
        <v>0</v>
      </c>
      <c r="L25" s="17">
        <f>2.5*'[1]ΣΥΣΤΑΣΗ ΤΡΟΦΙΜΩΝ'!AF104</f>
        <v>0</v>
      </c>
      <c r="M25" s="17">
        <f>2.5*'[1]ΣΥΣΤΑΣΗ ΤΡΟΦΙΜΩΝ'!AG104</f>
        <v>2.525</v>
      </c>
      <c r="N25" s="17">
        <v>0</v>
      </c>
      <c r="O25" s="17">
        <f>'[1]ΣΥΣΤΑΣΗ ΤΡΟΦΙΜΩΝ'!AI104</f>
        <v>22.857142857142858</v>
      </c>
      <c r="P25" s="17">
        <f>'[1]ΣΥΣΤΑΣΗ ΤΡΟΦΙΜΩΝ'!AJ104</f>
        <v>85.71428571428571</v>
      </c>
      <c r="Q25" s="17">
        <f>'[1]ΣΥΣΤΑΣΗ ΤΡΟΦΙΜΩΝ'!AK104</f>
        <v>0</v>
      </c>
      <c r="R25" s="17">
        <f>'[1]ΣΥΣΤΑΣΗ ΤΡΟΦΙΜΩΝ'!AL104</f>
        <v>85.71428571428571</v>
      </c>
      <c r="S25" s="17" t="s">
        <v>24</v>
      </c>
      <c r="T25" s="17" t="s">
        <v>24</v>
      </c>
      <c r="U25" s="18" t="s">
        <v>24</v>
      </c>
    </row>
    <row r="26" spans="1:21" ht="14.25">
      <c r="A26" s="16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1:21" ht="14.25">
      <c r="A27" s="16" t="s">
        <v>31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 ht="14.25">
      <c r="A28" s="16" t="s">
        <v>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</row>
    <row r="29" spans="1:21" ht="14.25">
      <c r="A29" s="16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</row>
    <row r="30" spans="1:21" ht="14.25">
      <c r="A30" s="20" t="s">
        <v>33</v>
      </c>
      <c r="B30" s="21">
        <f aca="true" t="shared" si="3" ref="B30:M30">SUM(B21:B28)</f>
        <v>44.5</v>
      </c>
      <c r="C30" s="21">
        <f t="shared" si="3"/>
        <v>1.901</v>
      </c>
      <c r="D30" s="21">
        <f t="shared" si="3"/>
        <v>1.7573</v>
      </c>
      <c r="E30" s="21">
        <f t="shared" si="3"/>
        <v>927.5</v>
      </c>
      <c r="F30" s="21">
        <f t="shared" si="3"/>
        <v>29.632</v>
      </c>
      <c r="G30" s="21">
        <f t="shared" si="3"/>
        <v>3.55125</v>
      </c>
      <c r="H30" s="21">
        <f t="shared" si="3"/>
        <v>11.850000000000001</v>
      </c>
      <c r="I30" s="21">
        <f t="shared" si="3"/>
        <v>550.045</v>
      </c>
      <c r="J30" s="21">
        <f t="shared" si="3"/>
        <v>348.95</v>
      </c>
      <c r="K30" s="21">
        <f t="shared" si="3"/>
        <v>0</v>
      </c>
      <c r="L30" s="21">
        <f t="shared" si="3"/>
        <v>0</v>
      </c>
      <c r="M30" s="21">
        <f t="shared" si="3"/>
        <v>17.068</v>
      </c>
      <c r="N30" s="21">
        <f>G14*9*100/C14</f>
        <v>84.21302662832855</v>
      </c>
      <c r="O30" s="21">
        <f>4*F14*100/C14</f>
        <v>13.13830895528608</v>
      </c>
      <c r="P30" s="21">
        <f>4*E14*100/C14</f>
        <v>2.875359419927491</v>
      </c>
      <c r="Q30" s="21">
        <f>S30*9*100/C14</f>
        <v>26.705213151643957</v>
      </c>
      <c r="R30" s="21">
        <f>4*K14*100/C14</f>
        <v>3.400425053131642</v>
      </c>
      <c r="S30" s="21">
        <f>SUM(S21:S28)</f>
        <v>142.41</v>
      </c>
      <c r="T30" s="21">
        <f>SUM(T21:T28)</f>
        <v>239.56000000000006</v>
      </c>
      <c r="U30" s="22">
        <f>SUM(U21:U28)</f>
        <v>39.410000000000004</v>
      </c>
    </row>
    <row r="31" spans="1:21" ht="28.5">
      <c r="A31" s="20" t="s">
        <v>34</v>
      </c>
      <c r="B31" s="21">
        <f aca="true" t="shared" si="4" ref="B31:M31">100*B30/$B$14</f>
        <v>1.8449419568822554</v>
      </c>
      <c r="C31" s="21">
        <f t="shared" si="4"/>
        <v>0.07881426202321724</v>
      </c>
      <c r="D31" s="21">
        <f t="shared" si="4"/>
        <v>0.07285655058043118</v>
      </c>
      <c r="E31" s="21">
        <f t="shared" si="4"/>
        <v>38.45356550580431</v>
      </c>
      <c r="F31" s="21">
        <f t="shared" si="4"/>
        <v>1.2285240464344942</v>
      </c>
      <c r="G31" s="21">
        <f t="shared" si="4"/>
        <v>0.14723258706467662</v>
      </c>
      <c r="H31" s="21">
        <f t="shared" si="4"/>
        <v>0.4912935323383085</v>
      </c>
      <c r="I31" s="21">
        <f t="shared" si="4"/>
        <v>22.804519071310114</v>
      </c>
      <c r="J31" s="21">
        <f t="shared" si="4"/>
        <v>14.467247097844112</v>
      </c>
      <c r="K31" s="21">
        <f t="shared" si="4"/>
        <v>0</v>
      </c>
      <c r="L31" s="21">
        <f t="shared" si="4"/>
        <v>0</v>
      </c>
      <c r="M31" s="21">
        <f t="shared" si="4"/>
        <v>0.7076285240464346</v>
      </c>
      <c r="N31" s="21"/>
      <c r="O31" s="21"/>
      <c r="P31" s="21"/>
      <c r="Q31" s="21"/>
      <c r="R31" s="21"/>
      <c r="S31" s="21">
        <f>100*S30/$B$14</f>
        <v>5.904228855721393</v>
      </c>
      <c r="T31" s="21">
        <f>100*T30/$B$14</f>
        <v>9.932006633499174</v>
      </c>
      <c r="U31" s="22">
        <f>100*U30/$B$14</f>
        <v>1.6339137645107795</v>
      </c>
    </row>
    <row r="32" spans="1:21" ht="42.75">
      <c r="A32" s="23" t="s">
        <v>35</v>
      </c>
      <c r="B32" s="24">
        <f aca="true" t="shared" si="5" ref="B32:M32">133*B31/100</f>
        <v>2.4537728026533996</v>
      </c>
      <c r="C32" s="24">
        <f t="shared" si="5"/>
        <v>0.10482296849087894</v>
      </c>
      <c r="D32" s="24">
        <f t="shared" si="5"/>
        <v>0.09689921227197347</v>
      </c>
      <c r="E32" s="24">
        <f t="shared" si="5"/>
        <v>51.14324212271974</v>
      </c>
      <c r="F32" s="24">
        <f t="shared" si="5"/>
        <v>1.6339369817578773</v>
      </c>
      <c r="G32" s="24">
        <f t="shared" si="5"/>
        <v>0.1958193407960199</v>
      </c>
      <c r="H32" s="24">
        <f t="shared" si="5"/>
        <v>0.6534203980099504</v>
      </c>
      <c r="I32" s="24">
        <f t="shared" si="5"/>
        <v>30.33001036484245</v>
      </c>
      <c r="J32" s="24">
        <f t="shared" si="5"/>
        <v>19.24143864013267</v>
      </c>
      <c r="K32" s="24">
        <f t="shared" si="5"/>
        <v>0</v>
      </c>
      <c r="L32" s="24">
        <f t="shared" si="5"/>
        <v>0</v>
      </c>
      <c r="M32" s="24">
        <f t="shared" si="5"/>
        <v>0.9411459369817581</v>
      </c>
      <c r="N32" s="24"/>
      <c r="O32" s="24"/>
      <c r="P32" s="24"/>
      <c r="Q32" s="24"/>
      <c r="R32" s="24"/>
      <c r="S32" s="24">
        <f>133*S31/100</f>
        <v>7.852624378109453</v>
      </c>
      <c r="T32" s="24">
        <f>133*T31/100</f>
        <v>13.209568822553901</v>
      </c>
      <c r="U32" s="25">
        <f>133*U31/100</f>
        <v>2.1731053067993367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2011-08-05T04:38:39Z</dcterms:created>
  <dcterms:modified xsi:type="dcterms:W3CDTF">2011-08-05T04:38:53Z</dcterms:modified>
  <cp:category/>
  <cp:version/>
  <cp:contentType/>
  <cp:contentStatus/>
</cp:coreProperties>
</file>