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115" windowWidth="13275" windowHeight="6660" activeTab="0"/>
  </bookViews>
  <sheets>
    <sheet name="Βοδινό στιφάδο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<sst xmlns="http://schemas.openxmlformats.org/spreadsheetml/2006/main" count="119" uniqueCount="59">
  <si>
    <t>ΒΟΔΙΝΟ ΣΤΙΦΑΔΟ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</si>
  <si>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</si>
  <si>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</si>
  <si>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</si>
  <si>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</si>
  <si>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</si>
  <si>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</si>
  <si>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</si>
  <si>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</si>
  <si>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</si>
  <si>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</si>
  <si>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</si>
  <si>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</si>
  <si>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</si>
  <si>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</si>
  <si>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</si>
  <si>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</si>
  <si>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</si>
  <si>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</si>
  <si>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</si>
  <si>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</si>
  <si>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</si>
  <si>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</si>
  <si>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1/2 φλιτζ ελαιόλαδο</t>
  </si>
  <si>
    <t>tr</t>
  </si>
  <si>
    <t>n</t>
  </si>
  <si>
    <t>1 κιλό μικρά ξηρά κρεμμύδια ολόκληρα</t>
  </si>
  <si>
    <t>1 κιλό βοδινό κομμένο σε μικρούς κύβους</t>
  </si>
  <si>
    <t>-</t>
  </si>
  <si>
    <t>3/4 φλιτζ κρασί μαύρο, ξηρό</t>
  </si>
  <si>
    <t>1/2 φλιτζ ξίδι</t>
  </si>
  <si>
    <t>αλάτι</t>
  </si>
  <si>
    <t>πιπέρι</t>
  </si>
  <si>
    <t>δάφνη</t>
  </si>
  <si>
    <t>κανέλα</t>
  </si>
  <si>
    <t>νερό (2 ποτήρια)</t>
  </si>
  <si>
    <t>ΣΥΝΟΛΟ</t>
  </si>
  <si>
    <t>ΣΥΝΟΛΟ ΣΕ 100g ΩΜΟΥ ΠΡΟΪΟΝΤΟΣ</t>
  </si>
  <si>
    <t>ΣΥΝΟΛΟ ΣΕ 100g ΕΤΟΙΜΟΥ ΠΡΟΪΟΝΤΟΣ (-37%)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</si>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</sst>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2">
    <xf numFmtId="0" fontId="0" fillId="0" borderId="0" xfId="0" applyAlignment="1">
      <alignment/>
    </xf>
    <xf numFmtId="2" fontId="19" fillId="0" borderId="0" xfId="56" applyNumberFormat="1" applyFont="1">
      <alignment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3" xfId="56" applyNumberFormat="1" applyBorder="1" applyAlignment="1">
      <alignment wrapText="1"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>
      <alignment/>
      <protection/>
    </xf>
    <xf numFmtId="2" fontId="0" fillId="0" borderId="16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16" xfId="56" applyNumberFormat="1" applyFont="1" applyBorder="1" applyAlignment="1">
      <alignment wrapText="1"/>
      <protection/>
    </xf>
    <xf numFmtId="2" fontId="0" fillId="0" borderId="18" xfId="56" applyNumberFormat="1" applyFont="1" applyBorder="1" applyAlignment="1">
      <alignment wrapText="1"/>
      <protection/>
    </xf>
    <xf numFmtId="2" fontId="0" fillId="0" borderId="19" xfId="56" applyNumberFormat="1" applyBorder="1">
      <alignment/>
      <protection/>
    </xf>
    <xf numFmtId="2" fontId="0" fillId="0" borderId="20" xfId="56" applyNumberFormat="1" applyBorder="1">
      <alignment/>
      <protection/>
    </xf>
    <xf numFmtId="2" fontId="0" fillId="0" borderId="0" xfId="56" applyNumberFormat="1" applyBorder="1" applyAlignment="1">
      <alignment wrapText="1"/>
      <protection/>
    </xf>
    <xf numFmtId="2" fontId="0" fillId="0" borderId="21" xfId="0" applyNumberFormat="1" applyFont="1" applyBorder="1" applyAlignment="1">
      <alignment wrapText="1"/>
    </xf>
    <xf numFmtId="2" fontId="20" fillId="0" borderId="21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  <xf numFmtId="2" fontId="0" fillId="0" borderId="0" xfId="56" applyNumberFormat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41">
          <cell r="B41">
            <v>322</v>
          </cell>
          <cell r="C41">
            <v>53.8</v>
          </cell>
          <cell r="D41">
            <v>0</v>
          </cell>
          <cell r="E41">
            <v>16.9</v>
          </cell>
          <cell r="F41">
            <v>27.7</v>
          </cell>
          <cell r="G41">
            <v>0</v>
          </cell>
          <cell r="I41">
            <v>0</v>
          </cell>
          <cell r="J41">
            <v>0</v>
          </cell>
          <cell r="K41">
            <v>20</v>
          </cell>
          <cell r="L41">
            <v>158</v>
          </cell>
          <cell r="M41">
            <v>2.4</v>
          </cell>
          <cell r="W41">
            <v>0.05</v>
          </cell>
          <cell r="X41">
            <v>0.27</v>
          </cell>
          <cell r="Y41">
            <v>5</v>
          </cell>
          <cell r="Z41">
            <v>3.4</v>
          </cell>
          <cell r="AD41">
            <v>0</v>
          </cell>
          <cell r="AE41">
            <v>24</v>
          </cell>
          <cell r="AH41">
            <v>77.4223602484472</v>
          </cell>
          <cell r="AI41">
            <v>20.993788819875775</v>
          </cell>
          <cell r="AJ41">
            <v>0</v>
          </cell>
          <cell r="AK41">
            <v>0</v>
          </cell>
          <cell r="AL41">
            <v>0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  <row r="110">
          <cell r="B110">
            <v>4</v>
          </cell>
          <cell r="D110">
            <v>0.6</v>
          </cell>
          <cell r="E110">
            <v>0.4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0.6</v>
          </cell>
          <cell r="K110">
            <v>15</v>
          </cell>
          <cell r="L110">
            <v>32</v>
          </cell>
          <cell r="M110">
            <v>22</v>
          </cell>
          <cell r="N110">
            <v>47</v>
          </cell>
          <cell r="P110">
            <v>20</v>
          </cell>
          <cell r="Q110">
            <v>89</v>
          </cell>
          <cell r="R110">
            <v>0.5</v>
          </cell>
          <cell r="S110">
            <v>0.1</v>
          </cell>
          <cell r="T110">
            <v>0.04</v>
          </cell>
          <cell r="U110">
            <v>1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40</v>
          </cell>
          <cell r="AJ110">
            <v>60</v>
          </cell>
          <cell r="AK110">
            <v>0</v>
          </cell>
          <cell r="AL110">
            <v>60</v>
          </cell>
          <cell r="AM110">
            <v>0</v>
          </cell>
        </row>
        <row r="141">
          <cell r="B141">
            <v>50</v>
          </cell>
          <cell r="C141">
            <v>88.9</v>
          </cell>
          <cell r="D141">
            <v>6.3</v>
          </cell>
          <cell r="E141">
            <v>0.5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1.55</v>
          </cell>
          <cell r="K141">
            <v>9</v>
          </cell>
          <cell r="L141">
            <v>15</v>
          </cell>
          <cell r="M141">
            <v>10</v>
          </cell>
          <cell r="P141">
            <v>626</v>
          </cell>
          <cell r="Q141">
            <v>88</v>
          </cell>
          <cell r="R141">
            <v>0.4</v>
          </cell>
          <cell r="S141">
            <v>0.08</v>
          </cell>
          <cell r="T141">
            <v>0.011</v>
          </cell>
          <cell r="U141">
            <v>0.2</v>
          </cell>
          <cell r="W141">
            <v>0</v>
          </cell>
          <cell r="X141">
            <v>0.01</v>
          </cell>
          <cell r="Y141">
            <v>0</v>
          </cell>
          <cell r="Z141">
            <v>0.1</v>
          </cell>
          <cell r="AA141">
            <v>0.02</v>
          </cell>
          <cell r="AB141">
            <v>0</v>
          </cell>
          <cell r="AC141">
            <v>1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4</v>
          </cell>
          <cell r="AJ141">
            <v>50.4</v>
          </cell>
          <cell r="AK141">
            <v>0</v>
          </cell>
          <cell r="AL141">
            <v>12.4</v>
          </cell>
          <cell r="AM141">
            <v>0</v>
          </cell>
          <cell r="AN141">
            <v>0</v>
          </cell>
          <cell r="AO1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110">
          <cell r="M110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4"/>
  <sheetViews>
    <sheetView tabSelected="1" view="pageLayout" zoomScale="55" zoomScaleNormal="55" zoomScalePageLayoutView="55" workbookViewId="0" topLeftCell="A1">
      <selection activeCell="I34" sqref="I34"/>
    </sheetView>
  </sheetViews>
  <sheetFormatPr defaultColWidth="9.140625" defaultRowHeight="15"/>
  <cols>
    <col min="1" max="1" width="26.28125" style="21" customWidth="1"/>
    <col min="2" max="3" width="9.140625" style="2" customWidth="1"/>
    <col min="4" max="4" width="11.57421875" style="2" customWidth="1"/>
    <col min="5" max="5" width="16.57421875" style="2" customWidth="1"/>
    <col min="6" max="8" width="9.140625" style="2" customWidth="1"/>
    <col min="9" max="9" width="11.57421875" style="2" customWidth="1"/>
    <col min="10" max="12" width="9.140625" style="2" customWidth="1"/>
    <col min="13" max="13" width="12.421875" style="2" customWidth="1"/>
    <col min="14" max="14" width="11.8515625" style="2" customWidth="1"/>
    <col min="15" max="15" width="9.140625" style="2" customWidth="1"/>
    <col min="16" max="16" width="13.57421875" style="2" customWidth="1"/>
    <col min="17" max="17" width="11.28125" style="2" customWidth="1"/>
    <col min="18" max="18" width="10.57421875" style="2" customWidth="1"/>
    <col min="19" max="19" width="12.140625" style="2" customWidth="1"/>
    <col min="20" max="21" width="9.140625" style="2" customWidth="1"/>
    <col min="22" max="22" width="10.42187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3" ht="18">
      <c r="A2" s="1" t="s">
        <v>1</v>
      </c>
      <c r="B2" s="1"/>
      <c r="C2" s="1"/>
    </row>
    <row r="3" ht="14.25">
      <c r="A3" s="2"/>
    </row>
    <row r="4" spans="1:22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</row>
    <row r="5" spans="1:22" ht="14.25">
      <c r="A5" s="7" t="s">
        <v>23</v>
      </c>
      <c r="B5" s="8">
        <v>110</v>
      </c>
      <c r="C5" s="8">
        <f>1.1*'[1]ΣΥΣΤΑΣΗ ΤΡΟΦΙΜΩΝ'!B22</f>
        <v>988.9000000000001</v>
      </c>
      <c r="D5" s="8" t="s">
        <v>24</v>
      </c>
      <c r="E5" s="8" t="s">
        <v>24</v>
      </c>
      <c r="F5" s="8" t="s">
        <v>24</v>
      </c>
      <c r="G5" s="8">
        <f>1.1*'[1]ΣΥΣΤΑΣΗ ΤΡΟΦΙΜΩΝ'!F22</f>
        <v>109.89000000000001</v>
      </c>
      <c r="H5" s="8">
        <f>1.1*'[1]ΣΥΣΤΑΣΗ ΤΡΟΦΙΜΩΝ'!G22</f>
        <v>0</v>
      </c>
      <c r="I5" s="8">
        <f>1.1*'[1]ΣΥΣΤΑΣΗ ΤΡΟΦΙΜΩΝ'!H22</f>
        <v>0</v>
      </c>
      <c r="J5" s="8">
        <f>1.1*'[1]ΣΥΣΤΑΣΗ ΤΡΟΦΙΜΩΝ'!I22</f>
        <v>0</v>
      </c>
      <c r="K5" s="8">
        <f>1.1*'[1]ΣΥΣΤΑΣΗ ΤΡΟΦΙΜΩΝ'!J22</f>
        <v>0</v>
      </c>
      <c r="L5" s="8" t="s">
        <v>24</v>
      </c>
      <c r="M5" s="8" t="s">
        <v>24</v>
      </c>
      <c r="N5" s="8" t="s">
        <v>24</v>
      </c>
      <c r="O5" s="8" t="s">
        <v>24</v>
      </c>
      <c r="P5" s="8" t="s">
        <v>24</v>
      </c>
      <c r="Q5" s="8" t="s">
        <v>24</v>
      </c>
      <c r="R5" s="8" t="s">
        <v>25</v>
      </c>
      <c r="S5" s="8" t="s">
        <v>24</v>
      </c>
      <c r="T5" s="8" t="s">
        <v>24</v>
      </c>
      <c r="U5" s="8" t="s">
        <v>24</v>
      </c>
      <c r="V5" s="9" t="s">
        <v>24</v>
      </c>
    </row>
    <row r="6" spans="1:22" ht="28.5">
      <c r="A6" s="10" t="s">
        <v>26</v>
      </c>
      <c r="B6" s="11">
        <v>770</v>
      </c>
      <c r="C6" s="11">
        <f>7.7*'[1]ΣΥΣΤΑΣΗ ΤΡΟΦΙΜΩΝ'!B108</f>
        <v>277.2</v>
      </c>
      <c r="D6" s="11">
        <f>7.7*'[1]ΣΥΣΤΑΣΗ ΤΡΟΦΙΜΩΝ'!C108</f>
        <v>685.3000000000001</v>
      </c>
      <c r="E6" s="11">
        <f>7.7*'[1]ΣΥΣΤΑΣΗ ΤΡΟΦΙΜΩΝ'!D108</f>
        <v>60.830000000000005</v>
      </c>
      <c r="F6" s="11">
        <f>7.7*'[1]ΣΥΣΤΑΣΗ ΤΡΟΦΙΜΩΝ'!E108</f>
        <v>9.24</v>
      </c>
      <c r="G6" s="11">
        <f>7.7*'[1]ΣΥΣΤΑΣΗ ΤΡΟΦΙΜΩΝ'!F108</f>
        <v>1.54</v>
      </c>
      <c r="H6" s="11">
        <f>7.7*'[1]ΣΥΣΤΑΣΗ ΤΡΟΦΙΜΩΝ'!G108</f>
        <v>11.55</v>
      </c>
      <c r="I6" s="11">
        <f>7.7*'[1]ΣΥΣΤΑΣΗ ΤΡΟΦΙΜΩΝ'!H108</f>
        <v>0</v>
      </c>
      <c r="J6" s="11" t="s">
        <v>24</v>
      </c>
      <c r="K6" s="11">
        <f>7.7*'[1]ΣΥΣΤΑΣΗ ΤΡΟΦΙΜΩΝ'!J108</f>
        <v>43.12</v>
      </c>
      <c r="L6" s="11">
        <f>7.7*'[1]ΣΥΣΤΑΣΗ ΤΡΟΦΙΜΩΝ'!K108</f>
        <v>192.5</v>
      </c>
      <c r="M6" s="11">
        <f>7.7*'[1]ΣΥΣΤΑΣΗ ΤΡΟΦΙΜΩΝ'!L108</f>
        <v>231</v>
      </c>
      <c r="N6" s="11">
        <f>7.7*'[1]ΣΥΣΤΑΣΗ ΤΡΟΦΙΜΩΝ'!M108</f>
        <v>30.8</v>
      </c>
      <c r="O6" s="11">
        <f>7.7*'[1]ΣΥΣΤΑΣΗ ΤΡΟΦΙΜΩΝ'!N108</f>
        <v>192.5</v>
      </c>
      <c r="P6" s="11">
        <f>7.7*'[1]ΣΥΣΤΑΣΗ ΤΡΟΦΙΜΩΝ'!O108</f>
        <v>0.77</v>
      </c>
      <c r="Q6" s="11">
        <f>7.7*'[1]ΣΥΣΤΑΣΗ ΤΡΟΦΙΜΩΝ'!P108</f>
        <v>23.1</v>
      </c>
      <c r="R6" s="11">
        <f>7.7*'[1]ΣΥΣΤΑΣΗ ΤΡΟΦΙΜΩΝ'!Q108</f>
        <v>1232</v>
      </c>
      <c r="S6" s="11">
        <f>7.7*'[1]ΣΥΣΤΑΣΗ ΤΡΟΦΙΜΩΝ'!R108</f>
        <v>2.31</v>
      </c>
      <c r="T6" s="11">
        <f>7.7*'[1]ΣΥΣΤΑΣΗ ΤΡΟΦΙΜΩΝ'!S108</f>
        <v>1.54</v>
      </c>
      <c r="U6" s="11">
        <f>7.7*'[1]ΣΥΣΤΑΣΗ ΤΡΟΦΙΜΩΝ'!T108</f>
        <v>0.385</v>
      </c>
      <c r="V6" s="12">
        <f>7.7*'[1]ΣΥΣΤΑΣΗ ΤΡΟΦΙΜΩΝ'!U108</f>
        <v>7.7</v>
      </c>
    </row>
    <row r="7" spans="1:22" ht="28.5">
      <c r="A7" s="10" t="s">
        <v>27</v>
      </c>
      <c r="B7" s="11">
        <v>1000</v>
      </c>
      <c r="C7" s="11">
        <f>10*'[1]ΣΥΣΤΑΣΗ ΤΡΟΦΙΜΩΝ'!B41</f>
        <v>3220</v>
      </c>
      <c r="D7" s="11">
        <f>10*'[1]ΣΥΣΤΑΣΗ ΤΡΟΦΙΜΩΝ'!C41</f>
        <v>538</v>
      </c>
      <c r="E7" s="11">
        <f>10*'[1]ΣΥΣΤΑΣΗ ΤΡΟΦΙΜΩΝ'!D41</f>
        <v>0</v>
      </c>
      <c r="F7" s="11">
        <f>10*'[1]ΣΥΣΤΑΣΗ ΤΡΟΦΙΜΩΝ'!E41</f>
        <v>169</v>
      </c>
      <c r="G7" s="11">
        <f>10*'[1]ΣΥΣΤΑΣΗ ΤΡΟΦΙΜΩΝ'!F41</f>
        <v>277</v>
      </c>
      <c r="H7" s="11">
        <f>10*'[1]ΣΥΣΤΑΣΗ ΤΡΟΦΙΜΩΝ'!G41</f>
        <v>0</v>
      </c>
      <c r="I7" s="11" t="s">
        <v>28</v>
      </c>
      <c r="J7" s="11">
        <f>10*'[1]ΣΥΣΤΑΣΗ ΤΡΟΦΙΜΩΝ'!I41</f>
        <v>0</v>
      </c>
      <c r="K7" s="11">
        <f>10*'[1]ΣΥΣΤΑΣΗ ΤΡΟΦΙΜΩΝ'!J41</f>
        <v>0</v>
      </c>
      <c r="L7" s="11">
        <f>10*'[1]ΣΥΣΤΑΣΗ ΤΡΟΦΙΜΩΝ'!K41</f>
        <v>200</v>
      </c>
      <c r="M7" s="11">
        <f>10*'[1]ΣΥΣΤΑΣΗ ΤΡΟΦΙΜΩΝ'!L41</f>
        <v>1580</v>
      </c>
      <c r="N7" s="11">
        <f>10*'[1]ΣΥΣΤΑΣΗ ΤΡΟΦΙΜΩΝ'!M41</f>
        <v>24</v>
      </c>
      <c r="O7" s="11" t="s">
        <v>28</v>
      </c>
      <c r="P7" s="11" t="s">
        <v>28</v>
      </c>
      <c r="Q7" s="11" t="s">
        <v>28</v>
      </c>
      <c r="R7" s="11" t="s">
        <v>28</v>
      </c>
      <c r="S7" s="11" t="s">
        <v>28</v>
      </c>
      <c r="T7" s="11" t="s">
        <v>28</v>
      </c>
      <c r="U7" s="11" t="s">
        <v>28</v>
      </c>
      <c r="V7" s="12" t="s">
        <v>28</v>
      </c>
    </row>
    <row r="8" spans="1:22" ht="14.25">
      <c r="A8" s="10" t="s">
        <v>29</v>
      </c>
      <c r="B8" s="11">
        <v>180</v>
      </c>
      <c r="C8" s="11">
        <f>1.8*'[1]ΣΥΣΤΑΣΗ ΤΡΟΦΙΜΩΝ'!B141</f>
        <v>90</v>
      </c>
      <c r="D8" s="11">
        <f>1.8*'[1]ΣΥΣΤΑΣΗ ΤΡΟΦΙΜΩΝ'!C141</f>
        <v>160.02</v>
      </c>
      <c r="E8" s="11">
        <f>1.8*'[1]ΣΥΣΤΑΣΗ ΤΡΟΦΙΜΩΝ'!D141</f>
        <v>11.34</v>
      </c>
      <c r="F8" s="11">
        <f>1.8*'[1]ΣΥΣΤΑΣΗ ΤΡΟΦΙΜΩΝ'!E141</f>
        <v>0.9</v>
      </c>
      <c r="G8" s="11">
        <f>1.8*'[1]ΣΥΣΤΑΣΗ ΤΡΟΦΙΜΩΝ'!F141</f>
        <v>0</v>
      </c>
      <c r="H8" s="11">
        <f>1.8*'[1]ΣΥΣΤΑΣΗ ΤΡΟΦΙΜΩΝ'!G141</f>
        <v>0</v>
      </c>
      <c r="I8" s="11">
        <f>1.8*'[1]ΣΥΣΤΑΣΗ ΤΡΟΦΙΜΩΝ'!H141</f>
        <v>0</v>
      </c>
      <c r="J8" s="11">
        <f>1.8*'[1]ΣΥΣΤΑΣΗ ΤΡΟΦΙΜΩΝ'!I141</f>
        <v>0</v>
      </c>
      <c r="K8" s="11">
        <f>1.8*'[1]ΣΥΣΤΑΣΗ ΤΡΟΦΙΜΩΝ'!J141</f>
        <v>2.79</v>
      </c>
      <c r="L8" s="11">
        <f>1.8*'[1]ΣΥΣΤΑΣΗ ΤΡΟΦΙΜΩΝ'!K141</f>
        <v>16.2</v>
      </c>
      <c r="M8" s="11">
        <f>1.8*'[1]ΣΥΣΤΑΣΗ ΤΡΟΦΙΜΩΝ'!L141</f>
        <v>27</v>
      </c>
      <c r="N8" s="11">
        <f>1.8*'[1]ΣΥΣΤΑΣΗ ΤΡΟΦΙΜΩΝ'!M141</f>
        <v>18</v>
      </c>
      <c r="O8" s="11" t="s">
        <v>28</v>
      </c>
      <c r="P8" s="11" t="s">
        <v>28</v>
      </c>
      <c r="Q8" s="11">
        <f>1.8*'[1]ΣΥΣΤΑΣΗ ΤΡΟΦΙΜΩΝ'!P141</f>
        <v>1126.8</v>
      </c>
      <c r="R8" s="11">
        <f>1.8*'[1]ΣΥΣΤΑΣΗ ΤΡΟΦΙΜΩΝ'!Q141</f>
        <v>158.4</v>
      </c>
      <c r="S8" s="11">
        <f>1.8*'[1]ΣΥΣΤΑΣΗ ΤΡΟΦΙΜΩΝ'!R141</f>
        <v>0.7200000000000001</v>
      </c>
      <c r="T8" s="11">
        <f>1.8*'[1]ΣΥΣΤΑΣΗ ΤΡΟΦΙΜΩΝ'!S141</f>
        <v>0.14400000000000002</v>
      </c>
      <c r="U8" s="11">
        <f>1.8*'[1]ΣΥΣΤΑΣΗ ΤΡΟΦΙΜΩΝ'!T141</f>
        <v>0.019799999999999998</v>
      </c>
      <c r="V8" s="12">
        <f>1.8*'[1]ΣΥΣΤΑΣΗ ΤΡΟΦΙΜΩΝ'!U141</f>
        <v>0.36000000000000004</v>
      </c>
    </row>
    <row r="9" spans="1:22" ht="14.25">
      <c r="A9" s="10" t="s">
        <v>30</v>
      </c>
      <c r="B9" s="11">
        <v>120</v>
      </c>
      <c r="C9" s="11">
        <f>1.2*'[1]ΣΥΣΤΑΣΗ ΤΡΟΦΙΜΩΝ'!B110</f>
        <v>4.8</v>
      </c>
      <c r="D9" s="11" t="s">
        <v>24</v>
      </c>
      <c r="E9" s="11">
        <f>1.2*'[1]ΣΥΣΤΑΣΗ ΤΡΟΦΙΜΩΝ'!D110</f>
        <v>0.72</v>
      </c>
      <c r="F9" s="11">
        <f>1.2*'[1]ΣΥΣΤΑΣΗ ΤΡΟΦΙΜΩΝ'!E110</f>
        <v>0.48</v>
      </c>
      <c r="G9" s="11">
        <f>1.2*'[1]ΣΥΣΤΑΣΗ ΤΡΟΦΙΜΩΝ'!F110</f>
        <v>0</v>
      </c>
      <c r="H9" s="11">
        <f>1.2*'[1]ΣΥΣΤΑΣΗ ΤΡΟΦΙΜΩΝ'!G110</f>
        <v>0</v>
      </c>
      <c r="I9" s="11">
        <f>1.2*'[1]ΣΥΣΤΑΣΗ ΤΡΟΦΙΜΩΝ'!H110</f>
        <v>0</v>
      </c>
      <c r="J9" s="11">
        <f>1.2*'[1]ΣΥΣΤΑΣΗ ΤΡΟΦΙΜΩΝ'!I110</f>
        <v>0</v>
      </c>
      <c r="K9" s="11">
        <f>1.2*'[1]ΣΥΣΤΑΣΗ ΤΡΟΦΙΜΩΝ'!J110</f>
        <v>0.72</v>
      </c>
      <c r="L9" s="11">
        <f>1.2*'[1]ΣΥΣΤΑΣΗ ΤΡΟΦΙΜΩΝ'!K110</f>
        <v>18</v>
      </c>
      <c r="M9" s="11">
        <f>1.2*'[1]ΣΥΣΤΑΣΗ ΤΡΟΦΙΜΩΝ'!L110</f>
        <v>38.4</v>
      </c>
      <c r="N9" s="11">
        <f>1.2*'[1]ΣΥΣΤΑΣΗ ΤΡΟΦΙΜΩΝ'!M110</f>
        <v>26.4</v>
      </c>
      <c r="O9" s="11">
        <f>1.2*'[1]ΣΥΣΤΑΣΗ ΤΡΟΦΙΜΩΝ'!N110</f>
        <v>56.4</v>
      </c>
      <c r="P9" s="11">
        <f>1.2*'[2]ΣΥΣΤΑΣΗ ΤΡΟΦΙΜΩΝ'!$M$110</f>
        <v>26.4</v>
      </c>
      <c r="Q9" s="11">
        <f>1.2*'[1]ΣΥΣΤΑΣΗ ΤΡΟΦΙΜΩΝ'!P110</f>
        <v>24</v>
      </c>
      <c r="R9" s="11">
        <f>1.2*'[1]ΣΥΣΤΑΣΗ ΤΡΟΦΙΜΩΝ'!Q110</f>
        <v>106.8</v>
      </c>
      <c r="S9" s="11">
        <f>1.2*'[1]ΣΥΣΤΑΣΗ ΤΡΟΦΙΜΩΝ'!R110</f>
        <v>0.6</v>
      </c>
      <c r="T9" s="11">
        <f>1.2*'[1]ΣΥΣΤΑΣΗ ΤΡΟΦΙΜΩΝ'!S110</f>
        <v>0.12</v>
      </c>
      <c r="U9" s="11">
        <f>1.2*'[1]ΣΥΣΤΑΣΗ ΤΡΟΦΙΜΩΝ'!T110</f>
        <v>0.048</v>
      </c>
      <c r="V9" s="12">
        <f>1.2*'[1]ΣΥΣΤΑΣΗ ΤΡΟΦΙΜΩΝ'!U110</f>
        <v>1.2</v>
      </c>
    </row>
    <row r="10" spans="1:22" ht="14.25">
      <c r="A10" s="10" t="s">
        <v>31</v>
      </c>
      <c r="B10" s="11">
        <v>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3600</v>
      </c>
      <c r="P10" s="11"/>
      <c r="Q10" s="11">
        <v>2400</v>
      </c>
      <c r="R10" s="11"/>
      <c r="S10" s="11"/>
      <c r="T10" s="11"/>
      <c r="U10" s="11"/>
      <c r="V10" s="12"/>
    </row>
    <row r="11" spans="1:22" ht="14.25">
      <c r="A11" s="10" t="s">
        <v>32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</row>
    <row r="12" spans="1:22" ht="14.25">
      <c r="A12" s="10" t="s">
        <v>33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</row>
    <row r="13" spans="1:22" ht="14.25">
      <c r="A13" s="10" t="s">
        <v>34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</row>
    <row r="14" spans="1:22" ht="14.25">
      <c r="A14" s="10" t="s">
        <v>35</v>
      </c>
      <c r="B14" s="11">
        <v>480</v>
      </c>
      <c r="C14" s="11"/>
      <c r="D14" s="11">
        <v>480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</row>
    <row r="15" spans="1:22" ht="14.25">
      <c r="A15" s="13" t="s">
        <v>36</v>
      </c>
      <c r="B15" s="11">
        <f>SUM(B5:B14)</f>
        <v>2666</v>
      </c>
      <c r="C15" s="11">
        <f>SUM(C5:C13)</f>
        <v>4580.900000000001</v>
      </c>
      <c r="D15" s="11">
        <f>SUM(D5:D14)</f>
        <v>1863.3200000000002</v>
      </c>
      <c r="E15" s="11">
        <f aca="true" t="shared" si="0" ref="E15:V15">SUM(E5:E13)</f>
        <v>72.89</v>
      </c>
      <c r="F15" s="11">
        <f t="shared" si="0"/>
        <v>179.62</v>
      </c>
      <c r="G15" s="11">
        <f t="shared" si="0"/>
        <v>388.43</v>
      </c>
      <c r="H15" s="11">
        <f t="shared" si="0"/>
        <v>11.55</v>
      </c>
      <c r="I15" s="11">
        <f t="shared" si="0"/>
        <v>0</v>
      </c>
      <c r="J15" s="11">
        <f t="shared" si="0"/>
        <v>0</v>
      </c>
      <c r="K15" s="11">
        <f t="shared" si="0"/>
        <v>46.629999999999995</v>
      </c>
      <c r="L15" s="11">
        <f t="shared" si="0"/>
        <v>426.7</v>
      </c>
      <c r="M15" s="11">
        <f t="shared" si="0"/>
        <v>1876.4</v>
      </c>
      <c r="N15" s="11">
        <f t="shared" si="0"/>
        <v>99.19999999999999</v>
      </c>
      <c r="O15" s="11">
        <f t="shared" si="0"/>
        <v>3848.9</v>
      </c>
      <c r="P15" s="11">
        <f t="shared" si="0"/>
        <v>27.169999999999998</v>
      </c>
      <c r="Q15" s="11">
        <f t="shared" si="0"/>
        <v>3573.8999999999996</v>
      </c>
      <c r="R15" s="11">
        <f t="shared" si="0"/>
        <v>1497.2</v>
      </c>
      <c r="S15" s="11">
        <f t="shared" si="0"/>
        <v>3.6300000000000003</v>
      </c>
      <c r="T15" s="11">
        <f t="shared" si="0"/>
        <v>1.8040000000000003</v>
      </c>
      <c r="U15" s="11">
        <f t="shared" si="0"/>
        <v>0.4528</v>
      </c>
      <c r="V15" s="12">
        <f t="shared" si="0"/>
        <v>9.26</v>
      </c>
    </row>
    <row r="16" spans="1:22" ht="28.5">
      <c r="A16" s="13" t="s">
        <v>37</v>
      </c>
      <c r="B16" s="11">
        <v>100</v>
      </c>
      <c r="C16" s="11">
        <f aca="true" t="shared" si="1" ref="C16:V16">100*C15/$B$15</f>
        <v>171.82670667666918</v>
      </c>
      <c r="D16" s="11">
        <f t="shared" si="1"/>
        <v>69.89197299324832</v>
      </c>
      <c r="E16" s="11">
        <f t="shared" si="1"/>
        <v>2.734058514628657</v>
      </c>
      <c r="F16" s="11">
        <f t="shared" si="1"/>
        <v>6.737434358589647</v>
      </c>
      <c r="G16" s="11">
        <f t="shared" si="1"/>
        <v>14.569767441860465</v>
      </c>
      <c r="H16" s="11">
        <f t="shared" si="1"/>
        <v>0.4332333083270818</v>
      </c>
      <c r="I16" s="11">
        <f t="shared" si="1"/>
        <v>0</v>
      </c>
      <c r="J16" s="11">
        <f t="shared" si="1"/>
        <v>0</v>
      </c>
      <c r="K16" s="11">
        <f t="shared" si="1"/>
        <v>1.7490622655663917</v>
      </c>
      <c r="L16" s="11">
        <f t="shared" si="1"/>
        <v>16.005251312828207</v>
      </c>
      <c r="M16" s="11">
        <f t="shared" si="1"/>
        <v>70.38259564891223</v>
      </c>
      <c r="N16" s="11">
        <f t="shared" si="1"/>
        <v>3.720930232558139</v>
      </c>
      <c r="O16" s="11">
        <f t="shared" si="1"/>
        <v>144.36984246061516</v>
      </c>
      <c r="P16" s="11">
        <f t="shared" si="1"/>
        <v>1.0191297824456114</v>
      </c>
      <c r="Q16" s="11">
        <f t="shared" si="1"/>
        <v>134.0547636909227</v>
      </c>
      <c r="R16" s="11">
        <f t="shared" si="1"/>
        <v>56.159039759939986</v>
      </c>
      <c r="S16" s="11">
        <f t="shared" si="1"/>
        <v>0.13615903975994</v>
      </c>
      <c r="T16" s="11">
        <f t="shared" si="1"/>
        <v>0.0676669167291823</v>
      </c>
      <c r="U16" s="11">
        <f t="shared" si="1"/>
        <v>0.016984246061515378</v>
      </c>
      <c r="V16" s="12">
        <f t="shared" si="1"/>
        <v>0.34733683420855216</v>
      </c>
    </row>
    <row r="17" spans="1:22" ht="28.5">
      <c r="A17" s="14" t="s">
        <v>38</v>
      </c>
      <c r="B17" s="15">
        <v>158.7</v>
      </c>
      <c r="C17" s="15">
        <f>158.7*C16/100</f>
        <v>272.68898349587397</v>
      </c>
      <c r="D17" s="15">
        <f>158.7*D16/100-58.7</f>
        <v>52.218561140285075</v>
      </c>
      <c r="E17" s="15">
        <f aca="true" t="shared" si="2" ref="E17:V17">158.7*E16/100</f>
        <v>4.338950862715678</v>
      </c>
      <c r="F17" s="15">
        <f t="shared" si="2"/>
        <v>10.692308327081768</v>
      </c>
      <c r="G17" s="15">
        <f t="shared" si="2"/>
        <v>23.122220930232558</v>
      </c>
      <c r="H17" s="15">
        <f t="shared" si="2"/>
        <v>0.6875412603150788</v>
      </c>
      <c r="I17" s="15">
        <f t="shared" si="2"/>
        <v>0</v>
      </c>
      <c r="J17" s="15">
        <f t="shared" si="2"/>
        <v>0</v>
      </c>
      <c r="K17" s="15">
        <f t="shared" si="2"/>
        <v>2.7757618154538637</v>
      </c>
      <c r="L17" s="15">
        <f t="shared" si="2"/>
        <v>25.40033383345836</v>
      </c>
      <c r="M17" s="15">
        <f t="shared" si="2"/>
        <v>111.69717929482368</v>
      </c>
      <c r="N17" s="15">
        <f t="shared" si="2"/>
        <v>5.905116279069766</v>
      </c>
      <c r="O17" s="15">
        <f t="shared" si="2"/>
        <v>229.11493998499623</v>
      </c>
      <c r="P17" s="15">
        <f t="shared" si="2"/>
        <v>1.617358964741185</v>
      </c>
      <c r="Q17" s="15">
        <f t="shared" si="2"/>
        <v>212.74490997749433</v>
      </c>
      <c r="R17" s="15">
        <f t="shared" si="2"/>
        <v>89.12439609902475</v>
      </c>
      <c r="S17" s="15">
        <f t="shared" si="2"/>
        <v>0.2160843960990248</v>
      </c>
      <c r="T17" s="15">
        <f t="shared" si="2"/>
        <v>0.10738739684921232</v>
      </c>
      <c r="U17" s="15">
        <f t="shared" si="2"/>
        <v>0.026953998499624904</v>
      </c>
      <c r="V17" s="16">
        <f t="shared" si="2"/>
        <v>0.5512235558889722</v>
      </c>
    </row>
    <row r="18" spans="1:47" ht="14.25">
      <c r="A18" s="1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21" spans="1:22" ht="45">
      <c r="A21" s="18"/>
      <c r="B21" s="19" t="s">
        <v>39</v>
      </c>
      <c r="C21" s="5" t="s">
        <v>40</v>
      </c>
      <c r="D21" s="5" t="s">
        <v>41</v>
      </c>
      <c r="E21" s="5" t="s">
        <v>42</v>
      </c>
      <c r="F21" s="5" t="s">
        <v>43</v>
      </c>
      <c r="G21" s="5" t="s">
        <v>44</v>
      </c>
      <c r="H21" s="5" t="s">
        <v>45</v>
      </c>
      <c r="I21" s="5" t="s">
        <v>46</v>
      </c>
      <c r="J21" s="5" t="s">
        <v>47</v>
      </c>
      <c r="K21" s="5" t="s">
        <v>48</v>
      </c>
      <c r="L21" s="5" t="s">
        <v>49</v>
      </c>
      <c r="M21" s="5" t="s">
        <v>50</v>
      </c>
      <c r="N21" s="5" t="s">
        <v>51</v>
      </c>
      <c r="O21" s="5" t="s">
        <v>52</v>
      </c>
      <c r="P21" s="5" t="s">
        <v>53</v>
      </c>
      <c r="Q21" s="5" t="s">
        <v>54</v>
      </c>
      <c r="R21" s="5" t="s">
        <v>55</v>
      </c>
      <c r="S21" s="5" t="s">
        <v>56</v>
      </c>
      <c r="T21" s="5" t="s">
        <v>57</v>
      </c>
      <c r="U21" s="6" t="s">
        <v>58</v>
      </c>
      <c r="V21" s="3"/>
    </row>
    <row r="22" spans="1:21" ht="14.25">
      <c r="A22" s="7" t="s">
        <v>23</v>
      </c>
      <c r="B22" s="8" t="s">
        <v>25</v>
      </c>
      <c r="C22" s="8" t="s">
        <v>24</v>
      </c>
      <c r="D22" s="8" t="s">
        <v>24</v>
      </c>
      <c r="E22" s="8" t="s">
        <v>24</v>
      </c>
      <c r="F22" s="8" t="s">
        <v>24</v>
      </c>
      <c r="G22" s="8" t="s">
        <v>24</v>
      </c>
      <c r="H22" s="8">
        <f>1.1*'[1]ΣΥΣΤΑΣΗ ΤΡΟΦΙΜΩΝ'!AB22</f>
        <v>0</v>
      </c>
      <c r="I22" s="8" t="s">
        <v>24</v>
      </c>
      <c r="J22" s="8">
        <f>1.1*'[1]ΣΥΣΤΑΣΗ ΤΡΟΦΙΜΩΝ'!AD22</f>
        <v>0</v>
      </c>
      <c r="K22" s="8">
        <f>1.1*'[1]ΣΥΣΤΑΣΗ ΤΡΟΦΙΜΩΝ'!AE22</f>
        <v>0</v>
      </c>
      <c r="L22" s="8">
        <f>1.1*'[1]ΣΥΣΤΑΣΗ ΤΡΟΦΙΜΩΝ'!AF22</f>
        <v>0</v>
      </c>
      <c r="M22" s="8">
        <f>1.1*'[1]ΣΥΣΤΑΣΗ ΤΡΟΦΙΜΩΝ'!AG22</f>
        <v>5.61</v>
      </c>
      <c r="N22" s="8">
        <f>'[1]ΣΥΣΤΑΣΗ ΤΡΟΦΙΜΩΝ'!AH22</f>
        <v>100.0111234705228</v>
      </c>
      <c r="O22" s="8">
        <v>0</v>
      </c>
      <c r="P22" s="8">
        <v>0</v>
      </c>
      <c r="Q22" s="8">
        <f>'[1]ΣΥΣΤΑΣΗ ΤΡΟΦΙΜΩΝ'!AK22</f>
        <v>14.015572858731923</v>
      </c>
      <c r="R22" s="8">
        <f>'[1]ΣΥΣΤΑΣΗ ΤΡΟΦΙΜΩΝ'!AL22</f>
        <v>0</v>
      </c>
      <c r="S22" s="8">
        <f>1.1*'[1]ΣΥΣΤΑΣΗ ΤΡΟΦΙΜΩΝ'!AM22</f>
        <v>15.400000000000002</v>
      </c>
      <c r="T22" s="8">
        <f>1.1*'[1]ΣΥΣΤΑΣΗ ΤΡΟΦΙΜΩΝ'!AN22</f>
        <v>76.67000000000002</v>
      </c>
      <c r="U22" s="9">
        <f>1.1*'[1]ΣΥΣΤΑΣΗ ΤΡΟΦΙΜΩΝ'!AO22</f>
        <v>12.32</v>
      </c>
    </row>
    <row r="23" spans="1:21" ht="28.5">
      <c r="A23" s="10" t="s">
        <v>26</v>
      </c>
      <c r="B23" s="11">
        <f>7.7*'[1]ΣΥΣΤΑΣΗ ΤΡΟΦΙΜΩΝ'!V108</f>
        <v>23.1</v>
      </c>
      <c r="C23" s="11">
        <f>7.7*'[1]ΣΥΣΤΑΣΗ ΤΡΟΦΙΜΩΝ'!W108*0.9</f>
        <v>0.9009000000000001</v>
      </c>
      <c r="D23" s="11" t="s">
        <v>24</v>
      </c>
      <c r="E23" s="11">
        <f>7.7*'[1]ΣΥΣΤΑΣΗ ΤΡΟΦΙΜΩΝ'!Y108*0.9</f>
        <v>69.3</v>
      </c>
      <c r="F23" s="11">
        <f>7.7*'[1]ΣΥΣΤΑΣΗ ΤΡΟΦΙΜΩΝ'!Z108*0.95</f>
        <v>5.1205</v>
      </c>
      <c r="G23" s="11">
        <f>7.7*'[1]ΣΥΣΤΑΣΗ ΤΡΟΦΙΜΩΝ'!AA108*0.95</f>
        <v>1.4629999999999999</v>
      </c>
      <c r="H23" s="11">
        <f>7.7*'[1]ΣΥΣΤΑΣΗ ΤΡΟΦΙΜΩΝ'!AB108</f>
        <v>0</v>
      </c>
      <c r="I23" s="11">
        <f>7.7*'[1]ΣΥΣΤΑΣΗ ΤΡΟΦΙΜΩΝ'!AC108*0.8</f>
        <v>104.72000000000001</v>
      </c>
      <c r="J23" s="11">
        <f>7.7*'[1]ΣΥΣΤΑΣΗ ΤΡΟΦΙΜΩΝ'!AD108*0.75</f>
        <v>28.875</v>
      </c>
      <c r="K23" s="11">
        <f>7.7*'[1]ΣΥΣΤΑΣΗ ΤΡΟΦΙΜΩΝ'!AE108</f>
        <v>0</v>
      </c>
      <c r="L23" s="11">
        <f>7.7*'[1]ΣΥΣΤΑΣΗ ΤΡΟΦΙΜΩΝ'!AF108</f>
        <v>0</v>
      </c>
      <c r="M23" s="11">
        <f>7.7*'[1]ΣΥΣΤΑΣΗ ΤΡΟΦΙΜΩΝ'!AG108</f>
        <v>2.387</v>
      </c>
      <c r="N23" s="11">
        <f>'[1]ΣΥΣΤΑΣΗ ΤΡΟΦΙΜΩΝ'!AH108</f>
        <v>5</v>
      </c>
      <c r="O23" s="11">
        <f>'[1]ΣΥΣΤΑΣΗ ΤΡΟΦΙΜΩΝ'!AI108</f>
        <v>13.333333333333334</v>
      </c>
      <c r="P23" s="11">
        <f>'[1]ΣΥΣΤΑΣΗ ΤΡΟΦΙΜΩΝ'!AJ108</f>
        <v>87.77777777777777</v>
      </c>
      <c r="Q23" s="11">
        <f>'[1]ΣΥΣΤΑΣΗ ΤΡΟΦΙΜΩΝ'!AK108</f>
        <v>0</v>
      </c>
      <c r="R23" s="11">
        <f>'[1]ΣΥΣΤΑΣΗ ΤΡΟΦΙΜΩΝ'!AL108</f>
        <v>62.22222222222222</v>
      </c>
      <c r="S23" s="11" t="s">
        <v>24</v>
      </c>
      <c r="T23" s="11" t="s">
        <v>24</v>
      </c>
      <c r="U23" s="12">
        <f>7.7*'[1]ΣΥΣΤΑΣΗ ΤΡΟΦΙΜΩΝ'!AO108</f>
        <v>0.77</v>
      </c>
    </row>
    <row r="24" spans="1:21" ht="28.5">
      <c r="A24" s="10" t="s">
        <v>27</v>
      </c>
      <c r="B24" s="11" t="s">
        <v>28</v>
      </c>
      <c r="C24" s="11">
        <f>10*'[1]ΣΥΣΤΑΣΗ ΤΡΟΦΙΜΩΝ'!W41*0.6</f>
        <v>0.3</v>
      </c>
      <c r="D24" s="11">
        <f>10*'[1]ΣΥΣΤΑΣΗ ΤΡΟΦΙΜΩΝ'!X41</f>
        <v>2.7</v>
      </c>
      <c r="E24" s="11">
        <f>10*'[1]ΣΥΣΤΑΣΗ ΤΡΟΦΙΜΩΝ'!Y41*0.8</f>
        <v>40</v>
      </c>
      <c r="F24" s="11">
        <f>10*'[1]ΣΥΣΤΑΣΗ ΤΡΟΦΙΜΩΝ'!Z41*0.9</f>
        <v>30.6</v>
      </c>
      <c r="G24" s="11" t="s">
        <v>28</v>
      </c>
      <c r="H24" s="11" t="s">
        <v>28</v>
      </c>
      <c r="I24" s="11" t="s">
        <v>28</v>
      </c>
      <c r="J24" s="11">
        <f>10*'[1]ΣΥΣΤΑΣΗ ΤΡΟΦΙΜΩΝ'!AD41</f>
        <v>0</v>
      </c>
      <c r="K24" s="11">
        <f>10*'[1]ΣΥΣΤΑΣΗ ΤΡΟΦΙΜΩΝ'!AE41*0.8</f>
        <v>192</v>
      </c>
      <c r="L24" s="11" t="s">
        <v>28</v>
      </c>
      <c r="M24" s="11" t="s">
        <v>28</v>
      </c>
      <c r="N24" s="11">
        <f>'[1]ΣΥΣΤΑΣΗ ΤΡΟΦΙΜΩΝ'!AH41</f>
        <v>77.4223602484472</v>
      </c>
      <c r="O24" s="11">
        <f>'[1]ΣΥΣΤΑΣΗ ΤΡΟΦΙΜΩΝ'!AI41</f>
        <v>20.993788819875775</v>
      </c>
      <c r="P24" s="11">
        <f>'[1]ΣΥΣΤΑΣΗ ΤΡΟΦΙΜΩΝ'!AJ41</f>
        <v>0</v>
      </c>
      <c r="Q24" s="11">
        <f>'[1]ΣΥΣΤΑΣΗ ΤΡΟΦΙΜΩΝ'!AK41</f>
        <v>0</v>
      </c>
      <c r="R24" s="11">
        <f>'[1]ΣΥΣΤΑΣΗ ΤΡΟΦΙΜΩΝ'!AL41</f>
        <v>0</v>
      </c>
      <c r="S24" s="11" t="s">
        <v>28</v>
      </c>
      <c r="T24" s="11" t="s">
        <v>28</v>
      </c>
      <c r="U24" s="12" t="s">
        <v>28</v>
      </c>
    </row>
    <row r="25" spans="1:21" ht="14.25">
      <c r="A25" s="10" t="s">
        <v>29</v>
      </c>
      <c r="B25" s="11" t="s">
        <v>28</v>
      </c>
      <c r="C25" s="11">
        <f>1.8*'[1]ΣΥΣΤΑΣΗ ΤΡΟΦΙΜΩΝ'!W141</f>
        <v>0</v>
      </c>
      <c r="D25" s="11">
        <f>1.8*'[1]ΣΥΣΤΑΣΗ ΤΡΟΦΙΜΩΝ'!X141</f>
        <v>0.018000000000000002</v>
      </c>
      <c r="E25" s="11">
        <f>1.8*'[1]ΣΥΣΤΑΣΗ ΤΡΟΦΙΜΩΝ'!Y141</f>
        <v>0</v>
      </c>
      <c r="F25" s="11">
        <f>1.8*'[1]ΣΥΣΤΑΣΗ ΤΡΟΦΙΜΩΝ'!Z141</f>
        <v>0.18000000000000002</v>
      </c>
      <c r="G25" s="11">
        <f>1.8*'[1]ΣΥΣΤΑΣΗ ΤΡΟΦΙΜΩΝ'!AA141</f>
        <v>0.036000000000000004</v>
      </c>
      <c r="H25" s="11">
        <f>1.8*'[1]ΣΥΣΤΑΣΗ ΤΡΟΦΙΜΩΝ'!AB141</f>
        <v>0</v>
      </c>
      <c r="I25" s="11">
        <f>1.8*'[1]ΣΥΣΤΑΣΗ ΤΡΟΦΙΜΩΝ'!AC141</f>
        <v>1.8</v>
      </c>
      <c r="J25" s="11">
        <f>1.8*'[1]ΣΥΣΤΑΣΗ ΤΡΟΦΙΜΩΝ'!AD141</f>
        <v>0</v>
      </c>
      <c r="K25" s="11">
        <f>1.8*'[1]ΣΥΣΤΑΣΗ ΤΡΟΦΙΜΩΝ'!AE141</f>
        <v>0</v>
      </c>
      <c r="L25" s="11">
        <f>1.8*'[1]ΣΥΣΤΑΣΗ ΤΡΟΦΙΜΩΝ'!AF141</f>
        <v>0</v>
      </c>
      <c r="M25" s="11">
        <f>1.8*'[1]ΣΥΣΤΑΣΗ ΤΡΟΦΙΜΩΝ'!AG141</f>
        <v>0</v>
      </c>
      <c r="N25" s="11">
        <f>1.8*'[1]ΣΥΣΤΑΣΗ ΤΡΟΦΙΜΩΝ'!AH141</f>
        <v>0</v>
      </c>
      <c r="O25" s="11">
        <f>1.8*'[1]ΣΥΣΤΑΣΗ ΤΡΟΦΙΜΩΝ'!AI141</f>
        <v>7.2</v>
      </c>
      <c r="P25" s="11">
        <f>1.8*'[1]ΣΥΣΤΑΣΗ ΤΡΟΦΙΜΩΝ'!AJ141</f>
        <v>90.72</v>
      </c>
      <c r="Q25" s="11">
        <f>1.8*'[1]ΣΥΣΤΑΣΗ ΤΡΟΦΙΜΩΝ'!AK141</f>
        <v>0</v>
      </c>
      <c r="R25" s="11">
        <f>1.8*'[1]ΣΥΣΤΑΣΗ ΤΡΟΦΙΜΩΝ'!AL141</f>
        <v>22.32</v>
      </c>
      <c r="S25" s="11">
        <f>1.8*'[1]ΣΥΣΤΑΣΗ ΤΡΟΦΙΜΩΝ'!AM141</f>
        <v>0</v>
      </c>
      <c r="T25" s="11">
        <f>1.8*'[1]ΣΥΣΤΑΣΗ ΤΡΟΦΙΜΩΝ'!AN141</f>
        <v>0</v>
      </c>
      <c r="U25" s="12">
        <f>1.8*'[1]ΣΥΣΤΑΣΗ ΤΡΟΦΙΜΩΝ'!AO141</f>
        <v>0</v>
      </c>
    </row>
    <row r="26" spans="1:21" ht="14.25">
      <c r="A26" s="10" t="s">
        <v>30</v>
      </c>
      <c r="B26" s="11" t="s">
        <v>28</v>
      </c>
      <c r="C26" s="11">
        <f>1.2*'[1]ΣΥΣΤΑΣΗ ΤΡΟΦΙΜΩΝ'!W110</f>
        <v>0</v>
      </c>
      <c r="D26" s="11">
        <f>1.2*'[1]ΣΥΣΤΑΣΗ ΤΡΟΦΙΜΩΝ'!X110</f>
        <v>0</v>
      </c>
      <c r="E26" s="11">
        <f>1.2*'[1]ΣΥΣΤΑΣΗ ΤΡΟΦΙΜΩΝ'!Y110</f>
        <v>0</v>
      </c>
      <c r="F26" s="11">
        <f>1.2*'[1]ΣΥΣΤΑΣΗ ΤΡΟΦΙΜΩΝ'!Z110</f>
        <v>0</v>
      </c>
      <c r="G26" s="11">
        <f>1.2*'[1]ΣΥΣΤΑΣΗ ΤΡΟΦΙΜΩΝ'!AA110</f>
        <v>0</v>
      </c>
      <c r="H26" s="11">
        <f>1.2*'[1]ΣΥΣΤΑΣΗ ΤΡΟΦΙΜΩΝ'!AB110</f>
        <v>0</v>
      </c>
      <c r="I26" s="11">
        <f>1.2*'[1]ΣΥΣΤΑΣΗ ΤΡΟΦΙΜΩΝ'!AC110</f>
        <v>0</v>
      </c>
      <c r="J26" s="11">
        <f>1.2*'[1]ΣΥΣΤΑΣΗ ΤΡΟΦΙΜΩΝ'!AD110</f>
        <v>0</v>
      </c>
      <c r="K26" s="11">
        <f>1.2*'[1]ΣΥΣΤΑΣΗ ΤΡΟΦΙΜΩΝ'!AE110</f>
        <v>0</v>
      </c>
      <c r="L26" s="11">
        <f>1.2*'[1]ΣΥΣΤΑΣΗ ΤΡΟΦΙΜΩΝ'!AF110</f>
        <v>0</v>
      </c>
      <c r="M26" s="11">
        <f>1.2*'[1]ΣΥΣΤΑΣΗ ΤΡΟΦΙΜΩΝ'!AG110</f>
        <v>0</v>
      </c>
      <c r="N26" s="11">
        <f>'[1]ΣΥΣΤΑΣΗ ΤΡΟΦΙΜΩΝ'!AH110</f>
        <v>0</v>
      </c>
      <c r="O26" s="11">
        <f>'[1]ΣΥΣΤΑΣΗ ΤΡΟΦΙΜΩΝ'!AI110</f>
        <v>40</v>
      </c>
      <c r="P26" s="11">
        <f>'[1]ΣΥΣΤΑΣΗ ΤΡΟΦΙΜΩΝ'!AJ110</f>
        <v>60</v>
      </c>
      <c r="Q26" s="11">
        <f>'[1]ΣΥΣΤΑΣΗ ΤΡΟΦΙΜΩΝ'!AK110</f>
        <v>0</v>
      </c>
      <c r="R26" s="11">
        <f>'[1]ΣΥΣΤΑΣΗ ΤΡΟΦΙΜΩΝ'!AL110</f>
        <v>60</v>
      </c>
      <c r="S26" s="11">
        <f>1.2*'[1]ΣΥΣΤΑΣΗ ΤΡΟΦΙΜΩΝ'!AM110</f>
        <v>0</v>
      </c>
      <c r="T26" s="11" t="s">
        <v>24</v>
      </c>
      <c r="U26" s="12" t="s">
        <v>24</v>
      </c>
    </row>
    <row r="27" spans="1:21" ht="14.25">
      <c r="A27" s="10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1:21" ht="14.25">
      <c r="A28" s="10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1:21" ht="14.25">
      <c r="A29" s="10" t="s">
        <v>33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1:21" ht="14.25">
      <c r="A30" s="10" t="s">
        <v>34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/>
    </row>
    <row r="31" spans="1:21" ht="14.25">
      <c r="A31" s="10" t="s">
        <v>35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2"/>
    </row>
    <row r="32" spans="1:21" ht="14.25">
      <c r="A32" s="13" t="s">
        <v>36</v>
      </c>
      <c r="B32" s="11">
        <f aca="true" t="shared" si="3" ref="B32:M32">SUM(B22:B30)</f>
        <v>23.1</v>
      </c>
      <c r="C32" s="11">
        <f t="shared" si="3"/>
        <v>1.2009</v>
      </c>
      <c r="D32" s="11">
        <f t="shared" si="3"/>
        <v>2.718</v>
      </c>
      <c r="E32" s="11">
        <f t="shared" si="3"/>
        <v>109.3</v>
      </c>
      <c r="F32" s="11">
        <f t="shared" si="3"/>
        <v>35.9005</v>
      </c>
      <c r="G32" s="11">
        <f t="shared" si="3"/>
        <v>1.4989999999999999</v>
      </c>
      <c r="H32" s="11">
        <f t="shared" si="3"/>
        <v>0</v>
      </c>
      <c r="I32" s="11">
        <f t="shared" si="3"/>
        <v>106.52000000000001</v>
      </c>
      <c r="J32" s="11">
        <f t="shared" si="3"/>
        <v>28.875</v>
      </c>
      <c r="K32" s="11">
        <f t="shared" si="3"/>
        <v>192</v>
      </c>
      <c r="L32" s="11">
        <f t="shared" si="3"/>
        <v>0</v>
      </c>
      <c r="M32" s="11">
        <f t="shared" si="3"/>
        <v>7.997</v>
      </c>
      <c r="N32" s="20">
        <f>G15*9*100/C15</f>
        <v>76.31404309196881</v>
      </c>
      <c r="O32" s="20">
        <f>4*F15*100/C15</f>
        <v>15.684254185858672</v>
      </c>
      <c r="P32" s="20">
        <f>4*E15*100/C15</f>
        <v>6.3646881617149464</v>
      </c>
      <c r="Q32" s="20">
        <f>S32*9*100/C15</f>
        <v>3.02560632190181</v>
      </c>
      <c r="R32" s="20">
        <f>4*K15*100/C15</f>
        <v>4.07168896941649</v>
      </c>
      <c r="S32" s="11">
        <f>SUM(S22:S30)</f>
        <v>15.400000000000002</v>
      </c>
      <c r="T32" s="11">
        <f>SUM(T22:T30)</f>
        <v>76.67000000000002</v>
      </c>
      <c r="U32" s="12">
        <f>SUM(U22:U30)</f>
        <v>13.09</v>
      </c>
    </row>
    <row r="33" spans="1:21" ht="28.5">
      <c r="A33" s="13" t="s">
        <v>37</v>
      </c>
      <c r="B33" s="11">
        <f aca="true" t="shared" si="4" ref="B33:M33">100*B32/$B$15</f>
        <v>0.8664666166541636</v>
      </c>
      <c r="C33" s="11">
        <f t="shared" si="4"/>
        <v>0.045045011252813204</v>
      </c>
      <c r="D33" s="11">
        <f t="shared" si="4"/>
        <v>0.10195048762190548</v>
      </c>
      <c r="E33" s="11">
        <f t="shared" si="4"/>
        <v>4.099774943735934</v>
      </c>
      <c r="F33" s="11">
        <f t="shared" si="4"/>
        <v>1.3466054013503377</v>
      </c>
      <c r="G33" s="11">
        <f t="shared" si="4"/>
        <v>0.056226556639159785</v>
      </c>
      <c r="H33" s="11">
        <f t="shared" si="4"/>
        <v>0</v>
      </c>
      <c r="I33" s="11">
        <f t="shared" si="4"/>
        <v>3.99549887471868</v>
      </c>
      <c r="J33" s="11">
        <f t="shared" si="4"/>
        <v>1.0830832708177045</v>
      </c>
      <c r="K33" s="11">
        <f t="shared" si="4"/>
        <v>7.201800450112528</v>
      </c>
      <c r="L33" s="11">
        <f t="shared" si="4"/>
        <v>0</v>
      </c>
      <c r="M33" s="11">
        <f t="shared" si="4"/>
        <v>0.2999624906226557</v>
      </c>
      <c r="N33" s="11"/>
      <c r="O33" s="11"/>
      <c r="P33" s="11"/>
      <c r="Q33" s="11"/>
      <c r="R33" s="11"/>
      <c r="S33" s="11">
        <f>100*S32/$B$15</f>
        <v>0.5776444111027758</v>
      </c>
      <c r="T33" s="11">
        <f>100*T32/$B$15</f>
        <v>2.8758439609902484</v>
      </c>
      <c r="U33" s="12">
        <f>100*U32/$B$15</f>
        <v>0.49099774943735935</v>
      </c>
    </row>
    <row r="34" spans="1:21" ht="28.5">
      <c r="A34" s="14" t="s">
        <v>38</v>
      </c>
      <c r="B34" s="15">
        <f aca="true" t="shared" si="5" ref="B34:U34">158.7*B33/100</f>
        <v>1.3750825206301576</v>
      </c>
      <c r="C34" s="15">
        <f t="shared" si="5"/>
        <v>0.07148643285821456</v>
      </c>
      <c r="D34" s="15">
        <f t="shared" si="5"/>
        <v>0.161795423855964</v>
      </c>
      <c r="E34" s="15">
        <f t="shared" si="5"/>
        <v>6.506342835708926</v>
      </c>
      <c r="F34" s="15">
        <f t="shared" si="5"/>
        <v>2.1370627719429858</v>
      </c>
      <c r="G34" s="15">
        <f t="shared" si="5"/>
        <v>0.08923154538634658</v>
      </c>
      <c r="H34" s="15">
        <f t="shared" si="5"/>
        <v>0</v>
      </c>
      <c r="I34" s="15">
        <f t="shared" si="5"/>
        <v>6.340856714178545</v>
      </c>
      <c r="J34" s="15">
        <f t="shared" si="5"/>
        <v>1.7188531507876967</v>
      </c>
      <c r="K34" s="15">
        <f t="shared" si="5"/>
        <v>11.42925731432858</v>
      </c>
      <c r="L34" s="15">
        <f t="shared" si="5"/>
        <v>0</v>
      </c>
      <c r="M34" s="15">
        <f t="shared" si="5"/>
        <v>0.4760404726181545</v>
      </c>
      <c r="N34" s="15"/>
      <c r="O34" s="15"/>
      <c r="P34" s="15"/>
      <c r="Q34" s="15"/>
      <c r="R34" s="15"/>
      <c r="S34" s="15">
        <f t="shared" si="5"/>
        <v>0.9167216804201052</v>
      </c>
      <c r="T34" s="15">
        <f t="shared" si="5"/>
        <v>4.563964366091524</v>
      </c>
      <c r="U34" s="16">
        <f t="shared" si="5"/>
        <v>0.7792134283570893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2011-08-05T04:40:44Z</dcterms:created>
  <dcterms:modified xsi:type="dcterms:W3CDTF">2011-08-05T04:41:03Z</dcterms:modified>
  <cp:category/>
  <cp:version/>
  <cp:contentType/>
  <cp:contentStatus/>
</cp:coreProperties>
</file>