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370" windowWidth="13035" windowHeight="6405" activeTab="0"/>
  </bookViews>
  <sheets>
    <sheet name="Καουρμάς Μαραθάσα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<sst xmlns="http://schemas.openxmlformats.org/spreadsheetml/2006/main" count="97" uniqueCount="56">
  <si>
    <t>ΚΑΟΥΡΜΑΣ ΜΑΡΑΘΑΣΑΣ</t>
  </si>
  <si>
    <t>Τρόπος παρασκευής: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</si>
  <si>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</si>
  <si>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</si>
  <si>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</si>
  <si>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</si>
  <si>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</si>
  <si>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</si>
  <si>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</si>
  <si>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</si>
  <si>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</si>
  <si>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</si>
  <si>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</si>
  <si>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</si>
  <si>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</si>
  <si>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</si>
  <si>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</si>
  <si>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</si>
  <si>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</si>
  <si>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</si>
  <si>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</si>
  <si>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</si>
  <si>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</si>
  <si>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φλιτζ λάδι</t>
  </si>
  <si>
    <t>tr</t>
  </si>
  <si>
    <t>1/2 κιλό μικρά ξηρά κρεμμύδια (0,77)</t>
  </si>
  <si>
    <t>1 1/2 κιλό πατάτες (0,8)</t>
  </si>
  <si>
    <t>1 1/2 κιλό ρίφι (0,79)</t>
  </si>
  <si>
    <t>3/4 φλιτζ χυμός λεμονιού</t>
  </si>
  <si>
    <t>1 1/2 φλιτζ χοντροκομμένα φύλλα σέληνου (150γ) (0,91)</t>
  </si>
  <si>
    <t>αλάτι</t>
  </si>
  <si>
    <t>πιπέρι</t>
  </si>
  <si>
    <t>4-5 φλιτζ χλιαρό νερό</t>
  </si>
  <si>
    <t>ΣΥΝΟΛΟ</t>
  </si>
  <si>
    <t>ΣΥΝΟΛΟ ΣΕ 100g ΩΜΟΥ ΠΡΟΪΟΝΤΟΣ</t>
  </si>
  <si>
    <t>ΣΥΝΟΛΟ ΣΕ 100g ΕΤΟΙΜΟΥ ΠΡΟΪΟΝΤΟΣ (-49%)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</si>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</sst>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1">
    <xf numFmtId="0" fontId="0" fillId="0" borderId="0" xfId="0" applyAlignment="1">
      <alignment/>
    </xf>
    <xf numFmtId="0" fontId="19" fillId="0" borderId="0" xfId="56" applyFont="1" applyAlignment="1">
      <alignment wrapText="1"/>
      <protection/>
    </xf>
    <xf numFmtId="0" fontId="0" fillId="0" borderId="0" xfId="56">
      <alignment/>
      <protection/>
    </xf>
    <xf numFmtId="2" fontId="0" fillId="0" borderId="0" xfId="0" applyNumberFormat="1" applyFont="1" applyAlignment="1">
      <alignment/>
    </xf>
    <xf numFmtId="0" fontId="0" fillId="0" borderId="0" xfId="56" applyAlignment="1">
      <alignment wrapText="1"/>
      <protection/>
    </xf>
    <xf numFmtId="2" fontId="0" fillId="0" borderId="0" xfId="56" applyNumberFormat="1">
      <alignment/>
      <protection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0" fontId="0" fillId="0" borderId="0" xfId="0" applyFont="1" applyAlignment="1">
      <alignment/>
    </xf>
    <xf numFmtId="0" fontId="0" fillId="0" borderId="13" xfId="56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0" fontId="0" fillId="0" borderId="15" xfId="56" applyBorder="1" applyAlignment="1">
      <alignment wrapText="1"/>
      <protection/>
    </xf>
    <xf numFmtId="0" fontId="0" fillId="0" borderId="15" xfId="56" applyFont="1" applyBorder="1" applyAlignment="1">
      <alignment wrapText="1"/>
      <protection/>
    </xf>
    <xf numFmtId="0" fontId="0" fillId="0" borderId="16" xfId="56" applyBorder="1" applyAlignment="1">
      <alignment wrapText="1"/>
      <protection/>
    </xf>
    <xf numFmtId="2" fontId="0" fillId="0" borderId="17" xfId="56" applyNumberFormat="1" applyBorder="1">
      <alignment/>
      <protection/>
    </xf>
    <xf numFmtId="2" fontId="0" fillId="0" borderId="18" xfId="56" applyNumberFormat="1" applyBorder="1">
      <alignment/>
      <protection/>
    </xf>
    <xf numFmtId="2" fontId="0" fillId="0" borderId="19" xfId="0" applyNumberFormat="1" applyFont="1" applyBorder="1" applyAlignment="1">
      <alignment wrapText="1"/>
    </xf>
    <xf numFmtId="2" fontId="20" fillId="0" borderId="19" xfId="0" applyNumberFormat="1" applyFont="1" applyBorder="1" applyAlignment="1">
      <alignment wrapText="1" shrinkToFit="1"/>
    </xf>
    <xf numFmtId="2" fontId="0" fillId="0" borderId="0" xfId="56" applyNumberFormat="1" applyFont="1" applyBorder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61">
          <cell r="B61">
            <v>75</v>
          </cell>
          <cell r="C61">
            <v>79</v>
          </cell>
          <cell r="D61">
            <v>17.2</v>
          </cell>
          <cell r="E61">
            <v>2.1</v>
          </cell>
          <cell r="F61">
            <v>0.2</v>
          </cell>
          <cell r="G61">
            <v>1.6</v>
          </cell>
          <cell r="H61">
            <v>0</v>
          </cell>
          <cell r="I61">
            <v>16.6</v>
          </cell>
          <cell r="J61">
            <v>0.6</v>
          </cell>
          <cell r="K61">
            <v>5</v>
          </cell>
          <cell r="L61">
            <v>37</v>
          </cell>
          <cell r="M61">
            <v>17</v>
          </cell>
          <cell r="N61">
            <v>66</v>
          </cell>
          <cell r="O61">
            <v>0.1</v>
          </cell>
          <cell r="P61">
            <v>7</v>
          </cell>
          <cell r="Q61">
            <v>360</v>
          </cell>
          <cell r="R61">
            <v>0.4</v>
          </cell>
          <cell r="S61">
            <v>0.3</v>
          </cell>
          <cell r="T61">
            <v>0.08</v>
          </cell>
          <cell r="U61">
            <v>1</v>
          </cell>
          <cell r="V61">
            <v>3</v>
          </cell>
          <cell r="W61">
            <v>0.21</v>
          </cell>
          <cell r="X61">
            <v>0.02</v>
          </cell>
          <cell r="Y61" t="str">
            <v>tr</v>
          </cell>
          <cell r="Z61">
            <v>0.6</v>
          </cell>
          <cell r="AA61">
            <v>0.44</v>
          </cell>
          <cell r="AB61">
            <v>0</v>
          </cell>
          <cell r="AC61">
            <v>35</v>
          </cell>
          <cell r="AD61">
            <v>11</v>
          </cell>
          <cell r="AE61">
            <v>0</v>
          </cell>
          <cell r="AF61">
            <v>0</v>
          </cell>
          <cell r="AG61">
            <v>0.06</v>
          </cell>
          <cell r="AH61">
            <v>2.4</v>
          </cell>
          <cell r="AI61">
            <v>11.2</v>
          </cell>
          <cell r="AJ61">
            <v>91.73333333333333</v>
          </cell>
          <cell r="AK61">
            <v>0</v>
          </cell>
          <cell r="AL61">
            <v>3.2</v>
          </cell>
          <cell r="AM61" t="str">
            <v>tr</v>
          </cell>
          <cell r="AN61" t="str">
            <v>tr</v>
          </cell>
          <cell r="AO61">
            <v>0.1</v>
          </cell>
        </row>
        <row r="75">
          <cell r="B75">
            <v>7</v>
          </cell>
          <cell r="C75">
            <v>95.1</v>
          </cell>
          <cell r="D75">
            <v>0.9</v>
          </cell>
          <cell r="E75">
            <v>0.5</v>
          </cell>
          <cell r="F75">
            <v>0.2</v>
          </cell>
          <cell r="G75">
            <v>1.6</v>
          </cell>
          <cell r="H75">
            <v>0</v>
          </cell>
          <cell r="I75">
            <v>0.2</v>
          </cell>
          <cell r="J75">
            <v>1.8</v>
          </cell>
          <cell r="K75">
            <v>41</v>
          </cell>
          <cell r="L75">
            <v>21</v>
          </cell>
          <cell r="M75">
            <v>5</v>
          </cell>
          <cell r="N75">
            <v>130</v>
          </cell>
          <cell r="O75">
            <v>0.1</v>
          </cell>
          <cell r="P75">
            <v>60</v>
          </cell>
          <cell r="Q75">
            <v>320</v>
          </cell>
          <cell r="R75">
            <v>0.4</v>
          </cell>
          <cell r="S75">
            <v>0.1</v>
          </cell>
          <cell r="T75">
            <v>0.01</v>
          </cell>
          <cell r="U75">
            <v>3</v>
          </cell>
          <cell r="W75">
            <v>0.06</v>
          </cell>
          <cell r="X75">
            <v>0.01</v>
          </cell>
          <cell r="Y75">
            <v>50</v>
          </cell>
          <cell r="Z75">
            <v>0.3</v>
          </cell>
          <cell r="AA75">
            <v>0.03</v>
          </cell>
          <cell r="AB75">
            <v>0</v>
          </cell>
          <cell r="AC75">
            <v>16</v>
          </cell>
          <cell r="AD75">
            <v>8</v>
          </cell>
          <cell r="AE75">
            <v>0</v>
          </cell>
          <cell r="AF75">
            <v>0</v>
          </cell>
          <cell r="AG75">
            <v>0.2</v>
          </cell>
          <cell r="AH75">
            <v>25.714285714285715</v>
          </cell>
          <cell r="AI75">
            <v>28.571428571428573</v>
          </cell>
          <cell r="AJ75">
            <v>51.42857142857143</v>
          </cell>
          <cell r="AL75">
            <v>102.85714285714286</v>
          </cell>
          <cell r="AO75">
            <v>0.1</v>
          </cell>
        </row>
        <row r="102">
          <cell r="B102">
            <v>7.6</v>
          </cell>
          <cell r="C102">
            <v>91.4</v>
          </cell>
          <cell r="D102">
            <v>1.6</v>
          </cell>
          <cell r="E102">
            <v>0.3</v>
          </cell>
          <cell r="G102">
            <v>0.1</v>
          </cell>
          <cell r="H102">
            <v>0</v>
          </cell>
          <cell r="I102">
            <v>0</v>
          </cell>
          <cell r="J102">
            <v>1.6</v>
          </cell>
          <cell r="K102">
            <v>7</v>
          </cell>
          <cell r="L102">
            <v>8</v>
          </cell>
          <cell r="M102">
            <v>7</v>
          </cell>
          <cell r="N102">
            <v>3</v>
          </cell>
          <cell r="P102">
            <v>1</v>
          </cell>
          <cell r="Q102">
            <v>130</v>
          </cell>
          <cell r="R102">
            <v>0.1</v>
          </cell>
          <cell r="T102">
            <v>0.03</v>
          </cell>
          <cell r="U102">
            <v>1</v>
          </cell>
          <cell r="W102">
            <v>0.03</v>
          </cell>
          <cell r="X102">
            <v>0.01</v>
          </cell>
          <cell r="Y102">
            <v>12</v>
          </cell>
          <cell r="Z102">
            <v>0.1</v>
          </cell>
          <cell r="AA102">
            <v>0.05</v>
          </cell>
          <cell r="AB102">
            <v>0</v>
          </cell>
          <cell r="AC102">
            <v>13</v>
          </cell>
          <cell r="AD102">
            <v>36</v>
          </cell>
          <cell r="AE102">
            <v>0</v>
          </cell>
          <cell r="AF102">
            <v>0</v>
          </cell>
          <cell r="AH102">
            <v>0</v>
          </cell>
          <cell r="AI102">
            <v>15.789473684210527</v>
          </cell>
          <cell r="AJ102">
            <v>84.21052631578948</v>
          </cell>
          <cell r="AK102">
            <v>0</v>
          </cell>
          <cell r="AL102">
            <v>84.21052631578948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I108" t="str">
            <v>tr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X108" t="str">
            <v>tr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M108" t="str">
            <v>tr</v>
          </cell>
          <cell r="AN108" t="str">
            <v>tr</v>
          </cell>
          <cell r="AO108">
            <v>0.1</v>
          </cell>
        </row>
        <row r="126">
          <cell r="B126">
            <v>314</v>
          </cell>
          <cell r="C126">
            <v>56.1</v>
          </cell>
          <cell r="D126">
            <v>0</v>
          </cell>
          <cell r="E126">
            <v>15.6</v>
          </cell>
          <cell r="F126">
            <v>28</v>
          </cell>
          <cell r="G126">
            <v>0</v>
          </cell>
          <cell r="H126">
            <v>68</v>
          </cell>
          <cell r="I126">
            <v>0</v>
          </cell>
          <cell r="J126">
            <v>0</v>
          </cell>
          <cell r="K126">
            <v>7</v>
          </cell>
          <cell r="L126">
            <v>150</v>
          </cell>
          <cell r="M126">
            <v>18</v>
          </cell>
          <cell r="N126">
            <v>56</v>
          </cell>
          <cell r="O126">
            <v>0.02</v>
          </cell>
          <cell r="P126">
            <v>66</v>
          </cell>
          <cell r="Q126">
            <v>260</v>
          </cell>
          <cell r="R126">
            <v>1.2</v>
          </cell>
          <cell r="S126">
            <v>3.1</v>
          </cell>
          <cell r="T126">
            <v>0.21</v>
          </cell>
          <cell r="U126">
            <v>1</v>
          </cell>
          <cell r="V126">
            <v>5</v>
          </cell>
          <cell r="W126">
            <v>0.1</v>
          </cell>
          <cell r="X126">
            <v>0.18</v>
          </cell>
          <cell r="Y126" t="str">
            <v>tr</v>
          </cell>
          <cell r="Z126">
            <v>3.6</v>
          </cell>
          <cell r="AA126">
            <v>0.17</v>
          </cell>
          <cell r="AB126">
            <v>2</v>
          </cell>
          <cell r="AC126">
            <v>3</v>
          </cell>
          <cell r="AD126">
            <v>0</v>
          </cell>
          <cell r="AE126" t="str">
            <v>tr</v>
          </cell>
          <cell r="AF126" t="str">
            <v>tr</v>
          </cell>
          <cell r="AG126">
            <v>0.17</v>
          </cell>
          <cell r="AH126">
            <v>80.2547770700637</v>
          </cell>
          <cell r="AI126">
            <v>19.872611464968152</v>
          </cell>
          <cell r="AJ126">
            <v>0</v>
          </cell>
          <cell r="AK126">
            <v>39.84076433121019</v>
          </cell>
          <cell r="AL126">
            <v>0</v>
          </cell>
          <cell r="AM126">
            <v>13.9</v>
          </cell>
          <cell r="AN126">
            <v>10.8</v>
          </cell>
          <cell r="AO126">
            <v>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2"/>
  <sheetViews>
    <sheetView tabSelected="1" view="pageLayout" zoomScale="55" zoomScaleNormal="55" zoomScalePageLayoutView="55" workbookViewId="0" topLeftCell="A19">
      <selection activeCell="I32" sqref="I32"/>
    </sheetView>
  </sheetViews>
  <sheetFormatPr defaultColWidth="9.140625" defaultRowHeight="15"/>
  <cols>
    <col min="1" max="1" width="20.140625" style="4" customWidth="1"/>
    <col min="2" max="3" width="9.140625" style="2" customWidth="1"/>
    <col min="4" max="4" width="10.140625" style="2" customWidth="1"/>
    <col min="5" max="5" width="16.57421875" style="2" customWidth="1"/>
    <col min="6" max="8" width="9.140625" style="2" customWidth="1"/>
    <col min="9" max="9" width="12.421875" style="2" customWidth="1"/>
    <col min="10" max="12" width="9.140625" style="2" customWidth="1"/>
    <col min="13" max="13" width="12.140625" style="2" customWidth="1"/>
    <col min="14" max="14" width="12.421875" style="2" customWidth="1"/>
    <col min="15" max="15" width="9.140625" style="2" customWidth="1"/>
    <col min="16" max="16" width="14.140625" style="2" customWidth="1"/>
    <col min="17" max="17" width="10.140625" style="2" customWidth="1"/>
    <col min="18" max="18" width="12.421875" style="2" customWidth="1"/>
    <col min="19" max="19" width="11.57421875" style="2" customWidth="1"/>
    <col min="20" max="21" width="9.140625" style="2" customWidth="1"/>
    <col min="22" max="22" width="11.851562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8">
      <c r="A2" s="1" t="s">
        <v>1</v>
      </c>
      <c r="B2" s="1"/>
      <c r="C2" s="1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43:47" ht="14.25">
      <c r="AQ3" s="5"/>
      <c r="AR3" s="5"/>
      <c r="AS3" s="5"/>
      <c r="AT3" s="5"/>
      <c r="AU3" s="5"/>
    </row>
    <row r="4" spans="1:47" ht="30">
      <c r="A4" s="6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8" t="s">
        <v>22</v>
      </c>
      <c r="W4" s="9"/>
      <c r="AQ4" s="5"/>
      <c r="AR4" s="5"/>
      <c r="AS4" s="5"/>
      <c r="AT4" s="5"/>
      <c r="AU4" s="5"/>
    </row>
    <row r="5" spans="1:47" ht="14.25">
      <c r="A5" s="10" t="s">
        <v>23</v>
      </c>
      <c r="B5" s="11">
        <v>220</v>
      </c>
      <c r="C5" s="11">
        <f>2.2*'[1]ΣΥΣΤΑΣΗ ΤΡΟΦΙΜΩΝ'!B22</f>
        <v>1977.8000000000002</v>
      </c>
      <c r="D5" s="11" t="s">
        <v>24</v>
      </c>
      <c r="E5" s="11" t="s">
        <v>24</v>
      </c>
      <c r="F5" s="11" t="s">
        <v>24</v>
      </c>
      <c r="G5" s="11">
        <f>2.2*'[1]ΣΥΣΤΑΣΗ ΤΡΟΦΙΜΩΝ'!F22</f>
        <v>219.78000000000003</v>
      </c>
      <c r="H5" s="11">
        <f>2.2*'[1]ΣΥΣΤΑΣΗ ΤΡΟΦΙΜΩΝ'!G22</f>
        <v>0</v>
      </c>
      <c r="I5" s="11">
        <f>2.2*'[1]ΣΥΣΤΑΣΗ ΤΡΟΦΙΜΩΝ'!H22</f>
        <v>0</v>
      </c>
      <c r="J5" s="11">
        <f>2.2*'[1]ΣΥΣΤΑΣΗ ΤΡΟΦΙΜΩΝ'!I22</f>
        <v>0</v>
      </c>
      <c r="K5" s="11">
        <f>2.2*'[1]ΣΥΣΤΑΣΗ ΤΡΟΦΙΜΩΝ'!J22</f>
        <v>0</v>
      </c>
      <c r="L5" s="11" t="s">
        <v>24</v>
      </c>
      <c r="M5" s="11" t="s">
        <v>24</v>
      </c>
      <c r="N5" s="11" t="s">
        <v>24</v>
      </c>
      <c r="O5" s="11">
        <f>2.2*'[1]ΣΥΣΤΑΣΗ ΤΡΟΦΙΜΩΝ'!N22</f>
        <v>0</v>
      </c>
      <c r="P5" s="11">
        <f>2.2*'[1]ΣΥΣΤΑΣΗ ΤΡΟΦΙΜΩΝ'!O22</f>
        <v>0</v>
      </c>
      <c r="Q5" s="11" t="s">
        <v>24</v>
      </c>
      <c r="R5" s="11" t="s">
        <v>24</v>
      </c>
      <c r="S5" s="11" t="s">
        <v>24</v>
      </c>
      <c r="T5" s="11" t="s">
        <v>24</v>
      </c>
      <c r="U5" s="11" t="s">
        <v>24</v>
      </c>
      <c r="V5" s="12" t="s">
        <v>24</v>
      </c>
      <c r="AQ5" s="5"/>
      <c r="AR5" s="5"/>
      <c r="AS5" s="5"/>
      <c r="AT5" s="5"/>
      <c r="AU5" s="5"/>
    </row>
    <row r="6" spans="1:47" ht="28.5">
      <c r="A6" s="13" t="s">
        <v>25</v>
      </c>
      <c r="B6" s="11">
        <f>500*0.77</f>
        <v>385</v>
      </c>
      <c r="C6" s="11">
        <f>3.85*'[1]ΣΥΣΤΑΣΗ ΤΡΟΦΙΜΩΝ'!B108</f>
        <v>138.6</v>
      </c>
      <c r="D6" s="11">
        <f>3.85*'[1]ΣΥΣΤΑΣΗ ΤΡΟΦΙΜΩΝ'!C108</f>
        <v>342.65000000000003</v>
      </c>
      <c r="E6" s="11">
        <f>3.85*'[1]ΣΥΣΤΑΣΗ ΤΡΟΦΙΜΩΝ'!D108</f>
        <v>30.415000000000003</v>
      </c>
      <c r="F6" s="11">
        <f>3.85*'[1]ΣΥΣΤΑΣΗ ΤΡΟΦΙΜΩΝ'!E108</f>
        <v>4.62</v>
      </c>
      <c r="G6" s="11">
        <f>3.85*'[1]ΣΥΣΤΑΣΗ ΤΡΟΦΙΜΩΝ'!F108</f>
        <v>0.77</v>
      </c>
      <c r="H6" s="11">
        <f>3.85*'[1]ΣΥΣΤΑΣΗ ΤΡΟΦΙΜΩΝ'!G108</f>
        <v>5.775</v>
      </c>
      <c r="I6" s="11">
        <f>3.85*'[1]ΣΥΣΤΑΣΗ ΤΡΟΦΙΜΩΝ'!H108</f>
        <v>0</v>
      </c>
      <c r="J6" s="11" t="str">
        <f>'[1]ΣΥΣΤΑΣΗ ΤΡΟΦΙΜΩΝ'!I108</f>
        <v>tr</v>
      </c>
      <c r="K6" s="11">
        <f>3.85*'[1]ΣΥΣΤΑΣΗ ΤΡΟΦΙΜΩΝ'!J108</f>
        <v>21.56</v>
      </c>
      <c r="L6" s="11">
        <f>3.85*'[1]ΣΥΣΤΑΣΗ ΤΡΟΦΙΜΩΝ'!K108</f>
        <v>96.25</v>
      </c>
      <c r="M6" s="11">
        <f>3.85*'[1]ΣΥΣΤΑΣΗ ΤΡΟΦΙΜΩΝ'!L108</f>
        <v>115.5</v>
      </c>
      <c r="N6" s="11">
        <f>3.85*'[1]ΣΥΣΤΑΣΗ ΤΡΟΦΙΜΩΝ'!M108</f>
        <v>15.4</v>
      </c>
      <c r="O6" s="11">
        <f>3.85*'[1]ΣΥΣΤΑΣΗ ΤΡΟΦΙΜΩΝ'!N108</f>
        <v>96.25</v>
      </c>
      <c r="P6" s="11">
        <f>3.85*'[1]ΣΥΣΤΑΣΗ ΤΡΟΦΙΜΩΝ'!O108</f>
        <v>0.385</v>
      </c>
      <c r="Q6" s="11">
        <f>3.85*'[1]ΣΥΣΤΑΣΗ ΤΡΟΦΙΜΩΝ'!P108</f>
        <v>11.55</v>
      </c>
      <c r="R6" s="11">
        <f>3.85*'[1]ΣΥΣΤΑΣΗ ΤΡΟΦΙΜΩΝ'!Q108</f>
        <v>616</v>
      </c>
      <c r="S6" s="11">
        <f>3.85*'[1]ΣΥΣΤΑΣΗ ΤΡΟΦΙΜΩΝ'!R108</f>
        <v>1.155</v>
      </c>
      <c r="T6" s="11">
        <f>3.85*'[1]ΣΥΣΤΑΣΗ ΤΡΟΦΙΜΩΝ'!S108</f>
        <v>0.77</v>
      </c>
      <c r="U6" s="11">
        <f>3.85*'[1]ΣΥΣΤΑΣΗ ΤΡΟΦΙΜΩΝ'!T108</f>
        <v>0.1925</v>
      </c>
      <c r="V6" s="12">
        <f>3.85*'[1]ΣΥΣΤΑΣΗ ΤΡΟΦΙΜΩΝ'!U108</f>
        <v>3.85</v>
      </c>
      <c r="AQ6" s="5"/>
      <c r="AR6" s="5"/>
      <c r="AS6" s="5"/>
      <c r="AT6" s="5"/>
      <c r="AU6" s="5"/>
    </row>
    <row r="7" spans="1:47" ht="14.25">
      <c r="A7" s="13" t="s">
        <v>26</v>
      </c>
      <c r="B7" s="11">
        <v>1200</v>
      </c>
      <c r="C7" s="11">
        <f>12*'[1]ΣΥΣΤΑΣΗ ΤΡΟΦΙΜΩΝ'!B61</f>
        <v>900</v>
      </c>
      <c r="D7" s="11">
        <f>12*'[1]ΣΥΣΤΑΣΗ ΤΡΟΦΙΜΩΝ'!C61</f>
        <v>948</v>
      </c>
      <c r="E7" s="11">
        <f>12*'[1]ΣΥΣΤΑΣΗ ΤΡΟΦΙΜΩΝ'!D61</f>
        <v>206.39999999999998</v>
      </c>
      <c r="F7" s="11">
        <f>12*'[1]ΣΥΣΤΑΣΗ ΤΡΟΦΙΜΩΝ'!E61</f>
        <v>25.200000000000003</v>
      </c>
      <c r="G7" s="11">
        <f>12*'[1]ΣΥΣΤΑΣΗ ΤΡΟΦΙΜΩΝ'!F61</f>
        <v>2.4000000000000004</v>
      </c>
      <c r="H7" s="11">
        <f>12*'[1]ΣΥΣΤΑΣΗ ΤΡΟΦΙΜΩΝ'!G61</f>
        <v>19.200000000000003</v>
      </c>
      <c r="I7" s="11">
        <f>12*'[1]ΣΥΣΤΑΣΗ ΤΡΟΦΙΜΩΝ'!H61</f>
        <v>0</v>
      </c>
      <c r="J7" s="11">
        <f>12*'[1]ΣΥΣΤΑΣΗ ΤΡΟΦΙΜΩΝ'!I61</f>
        <v>199.20000000000002</v>
      </c>
      <c r="K7" s="11">
        <f>12*'[1]ΣΥΣΤΑΣΗ ΤΡΟΦΙΜΩΝ'!J61</f>
        <v>7.199999999999999</v>
      </c>
      <c r="L7" s="11">
        <f>12*'[1]ΣΥΣΤΑΣΗ ΤΡΟΦΙΜΩΝ'!K61</f>
        <v>60</v>
      </c>
      <c r="M7" s="11">
        <f>12*'[1]ΣΥΣΤΑΣΗ ΤΡΟΦΙΜΩΝ'!L61</f>
        <v>444</v>
      </c>
      <c r="N7" s="11">
        <f>12*'[1]ΣΥΣΤΑΣΗ ΤΡΟΦΙΜΩΝ'!M61</f>
        <v>204</v>
      </c>
      <c r="O7" s="11">
        <f>12*'[1]ΣΥΣΤΑΣΗ ΤΡΟΦΙΜΩΝ'!N61</f>
        <v>792</v>
      </c>
      <c r="P7" s="11">
        <f>12*'[1]ΣΥΣΤΑΣΗ ΤΡΟΦΙΜΩΝ'!O61</f>
        <v>1.2000000000000002</v>
      </c>
      <c r="Q7" s="11">
        <f>12*'[1]ΣΥΣΤΑΣΗ ΤΡΟΦΙΜΩΝ'!P61</f>
        <v>84</v>
      </c>
      <c r="R7" s="11">
        <f>12*'[1]ΣΥΣΤΑΣΗ ΤΡΟΦΙΜΩΝ'!Q61</f>
        <v>4320</v>
      </c>
      <c r="S7" s="11">
        <f>12*'[1]ΣΥΣΤΑΣΗ ΤΡΟΦΙΜΩΝ'!R61</f>
        <v>4.800000000000001</v>
      </c>
      <c r="T7" s="11">
        <f>12*'[1]ΣΥΣΤΑΣΗ ΤΡΟΦΙΜΩΝ'!S61</f>
        <v>3.5999999999999996</v>
      </c>
      <c r="U7" s="11">
        <f>12*'[1]ΣΥΣΤΑΣΗ ΤΡΟΦΙΜΩΝ'!T61</f>
        <v>0.96</v>
      </c>
      <c r="V7" s="12">
        <f>12*'[1]ΣΥΣΤΑΣΗ ΤΡΟΦΙΜΩΝ'!U61</f>
        <v>12</v>
      </c>
      <c r="AQ7" s="5"/>
      <c r="AR7" s="5"/>
      <c r="AS7" s="5"/>
      <c r="AT7" s="5"/>
      <c r="AU7" s="5"/>
    </row>
    <row r="8" spans="1:47" ht="14.25">
      <c r="A8" s="13" t="s">
        <v>27</v>
      </c>
      <c r="B8" s="11">
        <v>1185</v>
      </c>
      <c r="C8" s="11">
        <f>11.85*'[1]ΣΥΣΤΑΣΗ ΤΡΟΦΙΜΩΝ'!B126</f>
        <v>3720.9</v>
      </c>
      <c r="D8" s="11">
        <f>11.85*'[1]ΣΥΣΤΑΣΗ ΤΡΟΦΙΜΩΝ'!C126</f>
        <v>664.785</v>
      </c>
      <c r="E8" s="11">
        <f>11.85*'[1]ΣΥΣΤΑΣΗ ΤΡΟΦΙΜΩΝ'!D126</f>
        <v>0</v>
      </c>
      <c r="F8" s="11">
        <f>11.85*'[1]ΣΥΣΤΑΣΗ ΤΡΟΦΙΜΩΝ'!E126</f>
        <v>184.85999999999999</v>
      </c>
      <c r="G8" s="11">
        <f>11.85*'[1]ΣΥΣΤΑΣΗ ΤΡΟΦΙΜΩΝ'!F126</f>
        <v>331.8</v>
      </c>
      <c r="H8" s="11">
        <f>11.85*'[1]ΣΥΣΤΑΣΗ ΤΡΟΦΙΜΩΝ'!G126</f>
        <v>0</v>
      </c>
      <c r="I8" s="11">
        <f>11.85*'[1]ΣΥΣΤΑΣΗ ΤΡΟΦΙΜΩΝ'!H126</f>
        <v>805.8</v>
      </c>
      <c r="J8" s="11">
        <f>11.85*'[1]ΣΥΣΤΑΣΗ ΤΡΟΦΙΜΩΝ'!I126</f>
        <v>0</v>
      </c>
      <c r="K8" s="11">
        <f>11.85*'[1]ΣΥΣΤΑΣΗ ΤΡΟΦΙΜΩΝ'!J126</f>
        <v>0</v>
      </c>
      <c r="L8" s="11">
        <f>11.85*'[1]ΣΥΣΤΑΣΗ ΤΡΟΦΙΜΩΝ'!K126</f>
        <v>82.95</v>
      </c>
      <c r="M8" s="11">
        <f>11.85*'[1]ΣΥΣΤΑΣΗ ΤΡΟΦΙΜΩΝ'!L126</f>
        <v>1777.5</v>
      </c>
      <c r="N8" s="11">
        <f>11.85*'[1]ΣΥΣΤΑΣΗ ΤΡΟΦΙΜΩΝ'!M126</f>
        <v>213.29999999999998</v>
      </c>
      <c r="O8" s="11">
        <f>11.85*'[1]ΣΥΣΤΑΣΗ ΤΡΟΦΙΜΩΝ'!N126</f>
        <v>663.6</v>
      </c>
      <c r="P8" s="11">
        <f>11.85*'[1]ΣΥΣΤΑΣΗ ΤΡΟΦΙΜΩΝ'!O126</f>
        <v>0.237</v>
      </c>
      <c r="Q8" s="11">
        <f>11.85*'[1]ΣΥΣΤΑΣΗ ΤΡΟΦΙΜΩΝ'!P126</f>
        <v>782.1</v>
      </c>
      <c r="R8" s="11">
        <f>11.85*'[1]ΣΥΣΤΑΣΗ ΤΡΟΦΙΜΩΝ'!Q126</f>
        <v>3081</v>
      </c>
      <c r="S8" s="11">
        <f>11.85*'[1]ΣΥΣΤΑΣΗ ΤΡΟΦΙΜΩΝ'!R126</f>
        <v>14.219999999999999</v>
      </c>
      <c r="T8" s="11">
        <f>11.85*'[1]ΣΥΣΤΑΣΗ ΤΡΟΦΙΜΩΝ'!S126</f>
        <v>36.735</v>
      </c>
      <c r="U8" s="11">
        <f>11.85*'[1]ΣΥΣΤΑΣΗ ΤΡΟΦΙΜΩΝ'!T126</f>
        <v>2.4884999999999997</v>
      </c>
      <c r="V8" s="12">
        <f>11.85*'[1]ΣΥΣΤΑΣΗ ΤΡΟΦΙΜΩΝ'!U126</f>
        <v>11.85</v>
      </c>
      <c r="AQ8" s="5"/>
      <c r="AR8" s="5"/>
      <c r="AS8" s="5"/>
      <c r="AT8" s="5"/>
      <c r="AU8" s="5"/>
    </row>
    <row r="9" spans="1:47" ht="28.5">
      <c r="A9" s="13" t="s">
        <v>28</v>
      </c>
      <c r="B9" s="11">
        <v>180</v>
      </c>
      <c r="C9" s="11">
        <f>1.8*'[1]ΣΥΣΤΑΣΗ ΤΡΟΦΙΜΩΝ'!B102</f>
        <v>13.68</v>
      </c>
      <c r="D9" s="11">
        <f>1.8*'[1]ΣΥΣΤΑΣΗ ΤΡΟΦΙΜΩΝ'!C102</f>
        <v>164.52</v>
      </c>
      <c r="E9" s="11">
        <f>1.8*'[1]ΣΥΣΤΑΣΗ ΤΡΟΦΙΜΩΝ'!D102</f>
        <v>2.8800000000000003</v>
      </c>
      <c r="F9" s="11">
        <f>1.8*'[1]ΣΥΣΤΑΣΗ ΤΡΟΦΙΜΩΝ'!E102</f>
        <v>0.54</v>
      </c>
      <c r="G9" s="11" t="s">
        <v>24</v>
      </c>
      <c r="H9" s="11">
        <f>1.8*'[1]ΣΥΣΤΑΣΗ ΤΡΟΦΙΜΩΝ'!G102</f>
        <v>0.18000000000000002</v>
      </c>
      <c r="I9" s="11">
        <f>1.8*'[1]ΣΥΣΤΑΣΗ ΤΡΟΦΙΜΩΝ'!H102</f>
        <v>0</v>
      </c>
      <c r="J9" s="11">
        <f>1.8*'[1]ΣΥΣΤΑΣΗ ΤΡΟΦΙΜΩΝ'!I102</f>
        <v>0</v>
      </c>
      <c r="K9" s="11">
        <f>1.8*'[1]ΣΥΣΤΑΣΗ ΤΡΟΦΙΜΩΝ'!J102</f>
        <v>2.8800000000000003</v>
      </c>
      <c r="L9" s="11">
        <f>1.8*'[1]ΣΥΣΤΑΣΗ ΤΡΟΦΙΜΩΝ'!K102</f>
        <v>12.6</v>
      </c>
      <c r="M9" s="11">
        <f>1.8*'[1]ΣΥΣΤΑΣΗ ΤΡΟΦΙΜΩΝ'!L102</f>
        <v>14.4</v>
      </c>
      <c r="N9" s="11">
        <f>1.8*'[1]ΣΥΣΤΑΣΗ ΤΡΟΦΙΜΩΝ'!M102</f>
        <v>12.6</v>
      </c>
      <c r="O9" s="11">
        <f>1.8*'[1]ΣΥΣΤΑΣΗ ΤΡΟΦΙΜΩΝ'!N102</f>
        <v>5.4</v>
      </c>
      <c r="P9" s="11" t="s">
        <v>24</v>
      </c>
      <c r="Q9" s="11">
        <f>1.8*'[1]ΣΥΣΤΑΣΗ ΤΡΟΦΙΜΩΝ'!P102</f>
        <v>1.8</v>
      </c>
      <c r="R9" s="11">
        <f>1.8*'[1]ΣΥΣΤΑΣΗ ΤΡΟΦΙΜΩΝ'!Q102</f>
        <v>234</v>
      </c>
      <c r="S9" s="11">
        <f>1.8*'[1]ΣΥΣΤΑΣΗ ΤΡΟΦΙΜΩΝ'!R102</f>
        <v>0.18000000000000002</v>
      </c>
      <c r="T9" s="11" t="s">
        <v>24</v>
      </c>
      <c r="U9" s="11">
        <f>1.8*'[1]ΣΥΣΤΑΣΗ ΤΡΟΦΙΜΩΝ'!T102</f>
        <v>0.054</v>
      </c>
      <c r="V9" s="12">
        <f>1.8*'[1]ΣΥΣΤΑΣΗ ΤΡΟΦΙΜΩΝ'!U102</f>
        <v>1.8</v>
      </c>
      <c r="AQ9" s="5"/>
      <c r="AR9" s="5"/>
      <c r="AS9" s="5"/>
      <c r="AT9" s="5"/>
      <c r="AU9" s="5"/>
    </row>
    <row r="10" spans="1:47" ht="42.75">
      <c r="A10" s="13" t="s">
        <v>29</v>
      </c>
      <c r="B10" s="11">
        <v>136.5</v>
      </c>
      <c r="C10" s="11">
        <f>1.365*'[1]ΣΥΣΤΑΣΗ ΤΡΟΦΙΜΩΝ'!B75</f>
        <v>9.555</v>
      </c>
      <c r="D10" s="11">
        <f>1.365*'[1]ΣΥΣΤΑΣΗ ΤΡΟΦΙΜΩΝ'!C75</f>
        <v>129.8115</v>
      </c>
      <c r="E10" s="11">
        <f>1.365*'[1]ΣΥΣΤΑΣΗ ΤΡΟΦΙΜΩΝ'!D75</f>
        <v>1.2285</v>
      </c>
      <c r="F10" s="11">
        <f>1.365*'[1]ΣΥΣΤΑΣΗ ΤΡΟΦΙΜΩΝ'!E75</f>
        <v>0.6825</v>
      </c>
      <c r="G10" s="11">
        <f>1.365*'[1]ΣΥΣΤΑΣΗ ΤΡΟΦΙΜΩΝ'!F75</f>
        <v>0.273</v>
      </c>
      <c r="H10" s="11">
        <f>1.365*'[1]ΣΥΣΤΑΣΗ ΤΡΟΦΙΜΩΝ'!G75</f>
        <v>2.184</v>
      </c>
      <c r="I10" s="11">
        <f>1.365*'[1]ΣΥΣΤΑΣΗ ΤΡΟΦΙΜΩΝ'!H75</f>
        <v>0</v>
      </c>
      <c r="J10" s="11">
        <f>1.365*'[1]ΣΥΣΤΑΣΗ ΤΡΟΦΙΜΩΝ'!I75</f>
        <v>0.273</v>
      </c>
      <c r="K10" s="11">
        <f>1.365*'[1]ΣΥΣΤΑΣΗ ΤΡΟΦΙΜΩΝ'!J75</f>
        <v>2.457</v>
      </c>
      <c r="L10" s="11">
        <f>1.365*'[1]ΣΥΣΤΑΣΗ ΤΡΟΦΙΜΩΝ'!K75</f>
        <v>55.964999999999996</v>
      </c>
      <c r="M10" s="11">
        <f>1.365*'[1]ΣΥΣΤΑΣΗ ΤΡΟΦΙΜΩΝ'!L75</f>
        <v>28.665</v>
      </c>
      <c r="N10" s="11">
        <f>1.365*'[1]ΣΥΣΤΑΣΗ ΤΡΟΦΙΜΩΝ'!M75</f>
        <v>6.825</v>
      </c>
      <c r="O10" s="11">
        <f>1.365*'[1]ΣΥΣΤΑΣΗ ΤΡΟΦΙΜΩΝ'!N75</f>
        <v>177.45</v>
      </c>
      <c r="P10" s="11">
        <f>1.365*'[1]ΣΥΣΤΑΣΗ ΤΡΟΦΙΜΩΝ'!O75</f>
        <v>0.1365</v>
      </c>
      <c r="Q10" s="11">
        <f>1.365*'[1]ΣΥΣΤΑΣΗ ΤΡΟΦΙΜΩΝ'!P75</f>
        <v>81.9</v>
      </c>
      <c r="R10" s="11">
        <f>1.365*'[1]ΣΥΣΤΑΣΗ ΤΡΟΦΙΜΩΝ'!Q75</f>
        <v>436.8</v>
      </c>
      <c r="S10" s="11">
        <f>1.365*'[1]ΣΥΣΤΑΣΗ ΤΡΟΦΙΜΩΝ'!R75</f>
        <v>0.546</v>
      </c>
      <c r="T10" s="11">
        <f>1.365*'[1]ΣΥΣΤΑΣΗ ΤΡΟΦΙΜΩΝ'!S75</f>
        <v>0.1365</v>
      </c>
      <c r="U10" s="11">
        <f>1.365*'[1]ΣΥΣΤΑΣΗ ΤΡΟΦΙΜΩΝ'!T75</f>
        <v>0.01365</v>
      </c>
      <c r="V10" s="12">
        <f>1.365*'[1]ΣΥΣΤΑΣΗ ΤΡΟΦΙΜΩΝ'!U75</f>
        <v>4.095</v>
      </c>
      <c r="AQ10" s="5"/>
      <c r="AR10" s="5"/>
      <c r="AS10" s="5"/>
      <c r="AT10" s="5"/>
      <c r="AU10" s="5"/>
    </row>
    <row r="11" spans="1:47" ht="14.25">
      <c r="A11" s="13" t="s">
        <v>30</v>
      </c>
      <c r="B11" s="11">
        <v>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v>3600</v>
      </c>
      <c r="P11" s="11"/>
      <c r="Q11" s="11">
        <v>2400</v>
      </c>
      <c r="R11" s="11"/>
      <c r="S11" s="11"/>
      <c r="T11" s="11"/>
      <c r="U11" s="11"/>
      <c r="V11" s="12"/>
      <c r="AQ11" s="5"/>
      <c r="AR11" s="5"/>
      <c r="AS11" s="5"/>
      <c r="AT11" s="5"/>
      <c r="AU11" s="5"/>
    </row>
    <row r="12" spans="1:47" ht="14.25">
      <c r="A12" s="13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AQ12" s="5"/>
      <c r="AR12" s="5"/>
      <c r="AS12" s="5"/>
      <c r="AT12" s="5"/>
      <c r="AU12" s="5"/>
    </row>
    <row r="13" spans="1:47" ht="14.25">
      <c r="A13" s="13" t="s">
        <v>32</v>
      </c>
      <c r="B13" s="11">
        <v>1250</v>
      </c>
      <c r="C13" s="11"/>
      <c r="D13" s="11">
        <v>1250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AQ13" s="5"/>
      <c r="AR13" s="5"/>
      <c r="AS13" s="5"/>
      <c r="AT13" s="5"/>
      <c r="AU13" s="5"/>
    </row>
    <row r="14" spans="1:47" ht="14.25">
      <c r="A14" s="14" t="s">
        <v>33</v>
      </c>
      <c r="B14" s="11">
        <f aca="true" t="shared" si="0" ref="B14:V14">SUM(B5:B13)</f>
        <v>4562.5</v>
      </c>
      <c r="C14" s="11">
        <f t="shared" si="0"/>
        <v>6760.535000000001</v>
      </c>
      <c r="D14" s="11">
        <f t="shared" si="0"/>
        <v>3499.7664999999997</v>
      </c>
      <c r="E14" s="11">
        <f t="shared" si="0"/>
        <v>240.92349999999996</v>
      </c>
      <c r="F14" s="11">
        <f t="shared" si="0"/>
        <v>215.90249999999997</v>
      </c>
      <c r="G14" s="11">
        <f t="shared" si="0"/>
        <v>555.023</v>
      </c>
      <c r="H14" s="11">
        <f t="shared" si="0"/>
        <v>27.339000000000002</v>
      </c>
      <c r="I14" s="11">
        <f t="shared" si="0"/>
        <v>805.8</v>
      </c>
      <c r="J14" s="11">
        <f t="shared" si="0"/>
        <v>199.473</v>
      </c>
      <c r="K14" s="11">
        <f t="shared" si="0"/>
        <v>34.096999999999994</v>
      </c>
      <c r="L14" s="11">
        <f t="shared" si="0"/>
        <v>307.765</v>
      </c>
      <c r="M14" s="11">
        <f t="shared" si="0"/>
        <v>2380.065</v>
      </c>
      <c r="N14" s="11">
        <f t="shared" si="0"/>
        <v>452.125</v>
      </c>
      <c r="O14" s="11">
        <f t="shared" si="0"/>
        <v>5334.7</v>
      </c>
      <c r="P14" s="11">
        <f t="shared" si="0"/>
        <v>1.9585000000000001</v>
      </c>
      <c r="Q14" s="11">
        <f t="shared" si="0"/>
        <v>3361.35</v>
      </c>
      <c r="R14" s="11">
        <f t="shared" si="0"/>
        <v>8687.8</v>
      </c>
      <c r="S14" s="11">
        <f t="shared" si="0"/>
        <v>20.901</v>
      </c>
      <c r="T14" s="11">
        <f t="shared" si="0"/>
        <v>41.241499999999995</v>
      </c>
      <c r="U14" s="11">
        <f t="shared" si="0"/>
        <v>3.7086499999999996</v>
      </c>
      <c r="V14" s="12">
        <f t="shared" si="0"/>
        <v>33.595</v>
      </c>
      <c r="AQ14" s="5"/>
      <c r="AR14" s="5"/>
      <c r="AS14" s="5"/>
      <c r="AT14" s="5"/>
      <c r="AU14" s="5"/>
    </row>
    <row r="15" spans="1:22" ht="28.5">
      <c r="A15" s="14" t="s">
        <v>34</v>
      </c>
      <c r="B15" s="11">
        <v>100</v>
      </c>
      <c r="C15" s="11">
        <f aca="true" t="shared" si="1" ref="C15:V15">100*C14/$B$14</f>
        <v>148.17610958904112</v>
      </c>
      <c r="D15" s="11">
        <f t="shared" si="1"/>
        <v>76.7072109589041</v>
      </c>
      <c r="E15" s="11">
        <f t="shared" si="1"/>
        <v>5.280515068493149</v>
      </c>
      <c r="F15" s="11">
        <f t="shared" si="1"/>
        <v>4.732109589041095</v>
      </c>
      <c r="G15" s="11">
        <f t="shared" si="1"/>
        <v>12.164887671232878</v>
      </c>
      <c r="H15" s="11">
        <f t="shared" si="1"/>
        <v>0.5992109589041096</v>
      </c>
      <c r="I15" s="11">
        <f t="shared" si="1"/>
        <v>17.6613698630137</v>
      </c>
      <c r="J15" s="11">
        <f t="shared" si="1"/>
        <v>4.37201095890411</v>
      </c>
      <c r="K15" s="11">
        <f t="shared" si="1"/>
        <v>0.7473315068493149</v>
      </c>
      <c r="L15" s="11">
        <f t="shared" si="1"/>
        <v>6.7455342465753425</v>
      </c>
      <c r="M15" s="11">
        <f t="shared" si="1"/>
        <v>52.16580821917808</v>
      </c>
      <c r="N15" s="11">
        <f t="shared" si="1"/>
        <v>9.90958904109589</v>
      </c>
      <c r="O15" s="11">
        <f t="shared" si="1"/>
        <v>116.92493150684932</v>
      </c>
      <c r="P15" s="11">
        <f t="shared" si="1"/>
        <v>0.04292602739726028</v>
      </c>
      <c r="Q15" s="11">
        <f t="shared" si="1"/>
        <v>73.67342465753424</v>
      </c>
      <c r="R15" s="11">
        <f t="shared" si="1"/>
        <v>190.41753424657531</v>
      </c>
      <c r="S15" s="11">
        <f t="shared" si="1"/>
        <v>0.4581041095890411</v>
      </c>
      <c r="T15" s="11">
        <f t="shared" si="1"/>
        <v>0.9039232876712328</v>
      </c>
      <c r="U15" s="11">
        <f t="shared" si="1"/>
        <v>0.08128547945205479</v>
      </c>
      <c r="V15" s="12">
        <f t="shared" si="1"/>
        <v>0.7363287671232877</v>
      </c>
    </row>
    <row r="16" spans="1:22" ht="42.75">
      <c r="A16" s="15" t="s">
        <v>35</v>
      </c>
      <c r="B16" s="16">
        <v>196.08</v>
      </c>
      <c r="C16" s="16">
        <f>$B$16*C15/100</f>
        <v>290.5437156821918</v>
      </c>
      <c r="D16" s="16">
        <f>$B$16*D15/100-96.08</f>
        <v>54.32749924821918</v>
      </c>
      <c r="E16" s="16">
        <f aca="true" t="shared" si="2" ref="E16:V16">$B$16*E15/100</f>
        <v>10.354033946301367</v>
      </c>
      <c r="F16" s="16">
        <f t="shared" si="2"/>
        <v>9.27872048219178</v>
      </c>
      <c r="G16" s="16">
        <f t="shared" si="2"/>
        <v>23.852911745753428</v>
      </c>
      <c r="H16" s="16">
        <f t="shared" si="2"/>
        <v>1.174932848219178</v>
      </c>
      <c r="I16" s="16">
        <f t="shared" si="2"/>
        <v>34.630414027397265</v>
      </c>
      <c r="J16" s="16">
        <f t="shared" si="2"/>
        <v>8.57263908821918</v>
      </c>
      <c r="K16" s="16">
        <f t="shared" si="2"/>
        <v>1.4653676186301368</v>
      </c>
      <c r="L16" s="16">
        <f t="shared" si="2"/>
        <v>13.226643550684933</v>
      </c>
      <c r="M16" s="16">
        <f t="shared" si="2"/>
        <v>102.28671675616438</v>
      </c>
      <c r="N16" s="16">
        <f t="shared" si="2"/>
        <v>19.43072219178082</v>
      </c>
      <c r="O16" s="16">
        <f t="shared" si="2"/>
        <v>229.26640569863014</v>
      </c>
      <c r="P16" s="16">
        <f t="shared" si="2"/>
        <v>0.08416935452054795</v>
      </c>
      <c r="Q16" s="16">
        <f t="shared" si="2"/>
        <v>144.45885106849315</v>
      </c>
      <c r="R16" s="16">
        <f t="shared" si="2"/>
        <v>373.3707011506849</v>
      </c>
      <c r="S16" s="16">
        <f t="shared" si="2"/>
        <v>0.8982505380821918</v>
      </c>
      <c r="T16" s="16">
        <f t="shared" si="2"/>
        <v>1.7724127824657532</v>
      </c>
      <c r="U16" s="16">
        <f t="shared" si="2"/>
        <v>0.15938456810958904</v>
      </c>
      <c r="V16" s="17">
        <f t="shared" si="2"/>
        <v>1.4437934465753426</v>
      </c>
    </row>
    <row r="18" spans="24:47" ht="14.25"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20" spans="1:23" ht="45">
      <c r="A20" s="18"/>
      <c r="B20" s="19" t="s">
        <v>36</v>
      </c>
      <c r="C20" s="7" t="s">
        <v>37</v>
      </c>
      <c r="D20" s="7" t="s">
        <v>38</v>
      </c>
      <c r="E20" s="7" t="s">
        <v>39</v>
      </c>
      <c r="F20" s="7" t="s">
        <v>40</v>
      </c>
      <c r="G20" s="7" t="s">
        <v>41</v>
      </c>
      <c r="H20" s="7" t="s">
        <v>42</v>
      </c>
      <c r="I20" s="7" t="s">
        <v>43</v>
      </c>
      <c r="J20" s="7" t="s">
        <v>44</v>
      </c>
      <c r="K20" s="7" t="s">
        <v>45</v>
      </c>
      <c r="L20" s="7" t="s">
        <v>46</v>
      </c>
      <c r="M20" s="7" t="s">
        <v>47</v>
      </c>
      <c r="N20" s="7" t="s">
        <v>48</v>
      </c>
      <c r="O20" s="7" t="s">
        <v>49</v>
      </c>
      <c r="P20" s="7" t="s">
        <v>50</v>
      </c>
      <c r="Q20" s="7" t="s">
        <v>51</v>
      </c>
      <c r="R20" s="7" t="s">
        <v>52</v>
      </c>
      <c r="S20" s="7" t="s">
        <v>53</v>
      </c>
      <c r="T20" s="7" t="s">
        <v>54</v>
      </c>
      <c r="U20" s="8" t="s">
        <v>55</v>
      </c>
      <c r="V20" s="9"/>
      <c r="W20" s="9"/>
    </row>
    <row r="21" spans="1:21" ht="14.25">
      <c r="A21" s="10" t="s">
        <v>23</v>
      </c>
      <c r="B21" s="11" t="s">
        <v>24</v>
      </c>
      <c r="C21" s="11" t="s">
        <v>24</v>
      </c>
      <c r="D21" s="11" t="s">
        <v>24</v>
      </c>
      <c r="E21" s="11" t="s">
        <v>24</v>
      </c>
      <c r="F21" s="11" t="s">
        <v>24</v>
      </c>
      <c r="G21" s="11" t="s">
        <v>24</v>
      </c>
      <c r="H21" s="11">
        <f>2.2*'[1]ΣΥΣΤΑΣΗ ΤΡΟΦΙΜΩΝ'!AB22</f>
        <v>0</v>
      </c>
      <c r="I21" s="11" t="s">
        <v>24</v>
      </c>
      <c r="J21" s="11">
        <f>2.2*'[1]ΣΥΣΤΑΣΗ ΤΡΟΦΙΜΩΝ'!AD22</f>
        <v>0</v>
      </c>
      <c r="K21" s="11">
        <f>2.2*'[1]ΣΥΣΤΑΣΗ ΤΡΟΦΙΜΩΝ'!AE22</f>
        <v>0</v>
      </c>
      <c r="L21" s="11">
        <f>2.2*'[1]ΣΥΣΤΑΣΗ ΤΡΟΦΙΜΩΝ'!AF22</f>
        <v>0</v>
      </c>
      <c r="M21" s="11">
        <f>2.2*'[1]ΣΥΣΤΑΣΗ ΤΡΟΦΙΜΩΝ'!AG22</f>
        <v>11.22</v>
      </c>
      <c r="N21" s="11">
        <f>'[1]ΣΥΣΤΑΣΗ ΤΡΟΦΙΜΩΝ'!AH22</f>
        <v>100.0111234705228</v>
      </c>
      <c r="O21" s="11" t="s">
        <v>24</v>
      </c>
      <c r="P21" s="11" t="s">
        <v>24</v>
      </c>
      <c r="Q21" s="11">
        <f>'[1]ΣΥΣΤΑΣΗ ΤΡΟΦΙΜΩΝ'!AK22</f>
        <v>14.015572858731923</v>
      </c>
      <c r="R21" s="11">
        <f>'[1]ΣΥΣΤΑΣΗ ΤΡΟΦΙΜΩΝ'!AL22</f>
        <v>0</v>
      </c>
      <c r="S21" s="11">
        <f>2.2*'[1]ΣΥΣΤΑΣΗ ΤΡΟΦΙΜΩΝ'!AM22</f>
        <v>30.800000000000004</v>
      </c>
      <c r="T21" s="11">
        <f>2.2*'[1]ΣΥΣΤΑΣΗ ΤΡΟΦΙΜΩΝ'!AN22</f>
        <v>153.34000000000003</v>
      </c>
      <c r="U21" s="12">
        <f>2.2*'[1]ΣΥΣΤΑΣΗ ΤΡΟΦΙΜΩΝ'!AO22</f>
        <v>24.64</v>
      </c>
    </row>
    <row r="22" spans="1:21" ht="28.5">
      <c r="A22" s="13" t="s">
        <v>25</v>
      </c>
      <c r="B22" s="11">
        <f>3.85*'[1]ΣΥΣΤΑΣΗ ΤΡΟΦΙΜΩΝ'!V108</f>
        <v>11.55</v>
      </c>
      <c r="C22" s="11">
        <f>3.85*'[1]ΣΥΣΤΑΣΗ ΤΡΟΦΙΜΩΝ'!W108*0.9</f>
        <v>0.4504500000000001</v>
      </c>
      <c r="D22" s="11" t="str">
        <f>'[1]ΣΥΣΤΑΣΗ ΤΡΟΦΙΜΩΝ'!X108</f>
        <v>tr</v>
      </c>
      <c r="E22" s="11">
        <f>3.85*'[1]ΣΥΣΤΑΣΗ ΤΡΟΦΙΜΩΝ'!Y108*0.9</f>
        <v>34.65</v>
      </c>
      <c r="F22" s="11">
        <f>3.85*'[1]ΣΥΣΤΑΣΗ ΤΡΟΦΙΜΩΝ'!Z108*0.95</f>
        <v>2.56025</v>
      </c>
      <c r="G22" s="11">
        <f>3.85*'[1]ΣΥΣΤΑΣΗ ΤΡΟΦΙΜΩΝ'!AA108*0.95</f>
        <v>0.7314999999999999</v>
      </c>
      <c r="H22" s="11">
        <f>3.85*'[1]ΣΥΣΤΑΣΗ ΤΡΟΦΙΜΩΝ'!AB108</f>
        <v>0</v>
      </c>
      <c r="I22" s="11">
        <f>3.85*'[1]ΣΥΣΤΑΣΗ ΤΡΟΦΙΜΩΝ'!AC108*0.8</f>
        <v>52.36000000000001</v>
      </c>
      <c r="J22" s="11">
        <f>3.85*'[1]ΣΥΣΤΑΣΗ ΤΡΟΦΙΜΩΝ'!AD108*0.75</f>
        <v>14.4375</v>
      </c>
      <c r="K22" s="11">
        <f>3.85*'[1]ΣΥΣΤΑΣΗ ΤΡΟΦΙΜΩΝ'!AE108</f>
        <v>0</v>
      </c>
      <c r="L22" s="11">
        <f>3.85*'[1]ΣΥΣΤΑΣΗ ΤΡΟΦΙΜΩΝ'!AF108</f>
        <v>0</v>
      </c>
      <c r="M22" s="11">
        <f>3.85*'[1]ΣΥΣΤΑΣΗ ΤΡΟΦΙΜΩΝ'!AG108</f>
        <v>1.1935</v>
      </c>
      <c r="N22" s="11">
        <f>'[1]ΣΥΣΤΑΣΗ ΤΡΟΦΙΜΩΝ'!AH108</f>
        <v>5</v>
      </c>
      <c r="O22" s="11">
        <f>'[1]ΣΥΣΤΑΣΗ ΤΡΟΦΙΜΩΝ'!AI108</f>
        <v>13.333333333333334</v>
      </c>
      <c r="P22" s="11">
        <f>'[1]ΣΥΣΤΑΣΗ ΤΡΟΦΙΜΩΝ'!AJ108</f>
        <v>87.77777777777777</v>
      </c>
      <c r="Q22" s="11">
        <f>'[1]ΣΥΣΤΑΣΗ ΤΡΟΦΙΜΩΝ'!AK108</f>
        <v>0</v>
      </c>
      <c r="R22" s="11">
        <f>'[1]ΣΥΣΤΑΣΗ ΤΡΟΦΙΜΩΝ'!AL108</f>
        <v>62.22222222222222</v>
      </c>
      <c r="S22" s="11" t="str">
        <f>'[1]ΣΥΣΤΑΣΗ ΤΡΟΦΙΜΩΝ'!AM108</f>
        <v>tr</v>
      </c>
      <c r="T22" s="11" t="str">
        <f>'[1]ΣΥΣΤΑΣΗ ΤΡΟΦΙΜΩΝ'!AN108</f>
        <v>tr</v>
      </c>
      <c r="U22" s="12">
        <f>3.85*'[1]ΣΥΣΤΑΣΗ ΤΡΟΦΙΜΩΝ'!AO108</f>
        <v>0.385</v>
      </c>
    </row>
    <row r="23" spans="1:21" ht="14.25">
      <c r="A23" s="13" t="s">
        <v>26</v>
      </c>
      <c r="B23" s="11">
        <f>12*'[1]ΣΥΣΤΑΣΗ ΤΡΟΦΙΜΩΝ'!V61</f>
        <v>36</v>
      </c>
      <c r="C23" s="11">
        <f>12*'[1]ΣΥΣΤΑΣΗ ΤΡΟΦΙΜΩΝ'!W61*0.8</f>
        <v>2.016</v>
      </c>
      <c r="D23" s="11">
        <f>12*'[1]ΣΥΣΤΑΣΗ ΤΡΟΦΙΜΩΝ'!X61*0.95</f>
        <v>0.22799999999999998</v>
      </c>
      <c r="E23" s="11" t="str">
        <f>'[1]ΣΥΣΤΑΣΗ ΤΡΟΦΙΜΩΝ'!Y61</f>
        <v>tr</v>
      </c>
      <c r="F23" s="11">
        <f>12*'[1]ΣΥΣΤΑΣΗ ΤΡΟΦΙΜΩΝ'!Z61*0.95</f>
        <v>6.839999999999999</v>
      </c>
      <c r="G23" s="11">
        <f>12*'[1]ΣΥΣΤΑΣΗ ΤΡΟΦΙΜΩΝ'!AA61*0.95</f>
        <v>5.016</v>
      </c>
      <c r="H23" s="11">
        <f>12*'[1]ΣΥΣΤΑΣΗ ΤΡΟΦΙΜΩΝ'!AB61</f>
        <v>0</v>
      </c>
      <c r="I23" s="11">
        <f>12*'[1]ΣΥΣΤΑΣΗ ΤΡΟΦΙΜΩΝ'!AC61</f>
        <v>420</v>
      </c>
      <c r="J23" s="11">
        <f>12*'[1]ΣΥΣΤΑΣΗ ΤΡΟΦΙΜΩΝ'!AD61*0.8</f>
        <v>105.60000000000001</v>
      </c>
      <c r="K23" s="11">
        <f>12*'[1]ΣΥΣΤΑΣΗ ΤΡΟΦΙΜΩΝ'!AE61</f>
        <v>0</v>
      </c>
      <c r="L23" s="11">
        <f>12*'[1]ΣΥΣΤΑΣΗ ΤΡΟΦΙΜΩΝ'!AF61</f>
        <v>0</v>
      </c>
      <c r="M23" s="11">
        <f>12*'[1]ΣΥΣΤΑΣΗ ΤΡΟΦΙΜΩΝ'!AG61</f>
        <v>0.72</v>
      </c>
      <c r="N23" s="11">
        <f>'[1]ΣΥΣΤΑΣΗ ΤΡΟΦΙΜΩΝ'!AH61</f>
        <v>2.4</v>
      </c>
      <c r="O23" s="11">
        <f>'[1]ΣΥΣΤΑΣΗ ΤΡΟΦΙΜΩΝ'!AI61</f>
        <v>11.2</v>
      </c>
      <c r="P23" s="11">
        <f>'[1]ΣΥΣΤΑΣΗ ΤΡΟΦΙΜΩΝ'!AJ61</f>
        <v>91.73333333333333</v>
      </c>
      <c r="Q23" s="11">
        <f>'[1]ΣΥΣΤΑΣΗ ΤΡΟΦΙΜΩΝ'!AK61</f>
        <v>0</v>
      </c>
      <c r="R23" s="11">
        <f>'[1]ΣΥΣΤΑΣΗ ΤΡΟΦΙΜΩΝ'!AL61</f>
        <v>3.2</v>
      </c>
      <c r="S23" s="11" t="str">
        <f>'[1]ΣΥΣΤΑΣΗ ΤΡΟΦΙΜΩΝ'!AM61</f>
        <v>tr</v>
      </c>
      <c r="T23" s="11" t="str">
        <f>'[1]ΣΥΣΤΑΣΗ ΤΡΟΦΙΜΩΝ'!AN61</f>
        <v>tr</v>
      </c>
      <c r="U23" s="12">
        <f>12*'[1]ΣΥΣΤΑΣΗ ΤΡΟΦΙΜΩΝ'!AO61</f>
        <v>1.2000000000000002</v>
      </c>
    </row>
    <row r="24" spans="1:21" ht="14.25">
      <c r="A24" s="13" t="s">
        <v>27</v>
      </c>
      <c r="B24" s="11">
        <f>11.85*'[1]ΣΥΣΤΑΣΗ ΤΡΟΦΙΜΩΝ'!V126</f>
        <v>59.25</v>
      </c>
      <c r="C24" s="11">
        <f>11.85*'[1]ΣΥΣΤΑΣΗ ΤΡΟΦΙΜΩΝ'!W126*0.45</f>
        <v>0.53325</v>
      </c>
      <c r="D24" s="11">
        <f>11.85*'[1]ΣΥΣΤΑΣΗ ΤΡΟΦΙΜΩΝ'!X126*0.85</f>
        <v>1.81305</v>
      </c>
      <c r="E24" s="11" t="str">
        <f>'[1]ΣΥΣΤΑΣΗ ΤΡΟΦΙΜΩΝ'!Y126</f>
        <v>tr</v>
      </c>
      <c r="F24" s="11">
        <f>11.85*'[1]ΣΥΣΤΑΣΗ ΤΡΟΦΙΜΩΝ'!Z126*0.95</f>
        <v>40.526999999999994</v>
      </c>
      <c r="G24" s="11">
        <f>11.85*'[1]ΣΥΣΤΑΣΗ ΤΡΟΦΙΜΩΝ'!AA126*0.7</f>
        <v>1.4101499999999998</v>
      </c>
      <c r="H24" s="11">
        <f>11.85*'[1]ΣΥΣΤΑΣΗ ΤΡΟΦΙΜΩΝ'!AB126*0.7</f>
        <v>16.59</v>
      </c>
      <c r="I24" s="11">
        <f>11.85*'[1]ΣΥΣΤΑΣΗ ΤΡΟΦΙΜΩΝ'!AC126*0.65</f>
        <v>23.107499999999998</v>
      </c>
      <c r="J24" s="11">
        <f>11.85*'[1]ΣΥΣΤΑΣΗ ΤΡΟΦΙΜΩΝ'!AD126</f>
        <v>0</v>
      </c>
      <c r="K24" s="11" t="str">
        <f>'[1]ΣΥΣΤΑΣΗ ΤΡΟΦΙΜΩΝ'!AE126</f>
        <v>tr</v>
      </c>
      <c r="L24" s="11" t="str">
        <f>'[1]ΣΥΣΤΑΣΗ ΤΡΟΦΙΜΩΝ'!AF126</f>
        <v>tr</v>
      </c>
      <c r="M24" s="11">
        <f>11.85*'[1]ΣΥΣΤΑΣΗ ΤΡΟΦΙΜΩΝ'!AG126</f>
        <v>2.0145</v>
      </c>
      <c r="N24" s="11">
        <f>'[1]ΣΥΣΤΑΣΗ ΤΡΟΦΙΜΩΝ'!AH126</f>
        <v>80.2547770700637</v>
      </c>
      <c r="O24" s="11">
        <f>'[1]ΣΥΣΤΑΣΗ ΤΡΟΦΙΜΩΝ'!AI126</f>
        <v>19.872611464968152</v>
      </c>
      <c r="P24" s="11">
        <f>'[1]ΣΥΣΤΑΣΗ ΤΡΟΦΙΜΩΝ'!AJ126</f>
        <v>0</v>
      </c>
      <c r="Q24" s="11">
        <f>'[1]ΣΥΣΤΑΣΗ ΤΡΟΦΙΜΩΝ'!AK126</f>
        <v>39.84076433121019</v>
      </c>
      <c r="R24" s="11">
        <f>'[1]ΣΥΣΤΑΣΗ ΤΡΟΦΙΜΩΝ'!AL126</f>
        <v>0</v>
      </c>
      <c r="S24" s="11">
        <f>11.85*'[1]ΣΥΣΤΑΣΗ ΤΡΟΦΙΜΩΝ'!AM126</f>
        <v>164.715</v>
      </c>
      <c r="T24" s="11">
        <f>11.85*'[1]ΣΥΣΤΑΣΗ ΤΡΟΦΙΜΩΝ'!AN126</f>
        <v>127.98</v>
      </c>
      <c r="U24" s="12">
        <f>11.85*'[1]ΣΥΣΤΑΣΗ ΤΡΟΦΙΜΩΝ'!AO126</f>
        <v>15.405</v>
      </c>
    </row>
    <row r="25" spans="1:21" ht="28.5">
      <c r="A25" s="13" t="s">
        <v>28</v>
      </c>
      <c r="B25" s="11" t="s">
        <v>24</v>
      </c>
      <c r="C25" s="11">
        <f>1.8*'[1]ΣΥΣΤΑΣΗ ΤΡΟΦΙΜΩΝ'!W102</f>
        <v>0.054</v>
      </c>
      <c r="D25" s="11">
        <f>1.8*'[1]ΣΥΣΤΑΣΗ ΤΡΟΦΙΜΩΝ'!X102</f>
        <v>0.018000000000000002</v>
      </c>
      <c r="E25" s="11">
        <f>1.8*'[1]ΣΥΣΤΑΣΗ ΤΡΟΦΙΜΩΝ'!Y102</f>
        <v>21.6</v>
      </c>
      <c r="F25" s="11">
        <f>1.8*'[1]ΣΥΣΤΑΣΗ ΤΡΟΦΙΜΩΝ'!Z102</f>
        <v>0.18000000000000002</v>
      </c>
      <c r="G25" s="11">
        <f>1.8*'[1]ΣΥΣΤΑΣΗ ΤΡΟΦΙΜΩΝ'!AA102</f>
        <v>0.09000000000000001</v>
      </c>
      <c r="H25" s="11">
        <f>1.8*'[1]ΣΥΣΤΑΣΗ ΤΡΟΦΙΜΩΝ'!AB102</f>
        <v>0</v>
      </c>
      <c r="I25" s="11">
        <f>1.8*'[1]ΣΥΣΤΑΣΗ ΤΡΟΦΙΜΩΝ'!AC102</f>
        <v>23.400000000000002</v>
      </c>
      <c r="J25" s="11">
        <f>1.8*'[1]ΣΥΣΤΑΣΗ ΤΡΟΦΙΜΩΝ'!AD102</f>
        <v>64.8</v>
      </c>
      <c r="K25" s="11">
        <f>1.8*'[1]ΣΥΣΤΑΣΗ ΤΡΟΦΙΜΩΝ'!AE102</f>
        <v>0</v>
      </c>
      <c r="L25" s="11">
        <f>1.8*'[1]ΣΥΣΤΑΣΗ ΤΡΟΦΙΜΩΝ'!AF102</f>
        <v>0</v>
      </c>
      <c r="M25" s="11" t="s">
        <v>24</v>
      </c>
      <c r="N25" s="11">
        <f>'[1]ΣΥΣΤΑΣΗ ΤΡΟΦΙΜΩΝ'!AH102</f>
        <v>0</v>
      </c>
      <c r="O25" s="11">
        <f>'[1]ΣΥΣΤΑΣΗ ΤΡΟΦΙΜΩΝ'!AI102</f>
        <v>15.789473684210527</v>
      </c>
      <c r="P25" s="11">
        <f>'[1]ΣΥΣΤΑΣΗ ΤΡΟΦΙΜΩΝ'!AJ102</f>
        <v>84.21052631578948</v>
      </c>
      <c r="Q25" s="11">
        <f>'[1]ΣΥΣΤΑΣΗ ΤΡΟΦΙΜΩΝ'!AK102</f>
        <v>0</v>
      </c>
      <c r="R25" s="11">
        <f>'[1]ΣΥΣΤΑΣΗ ΤΡΟΦΙΜΩΝ'!AL102</f>
        <v>84.21052631578948</v>
      </c>
      <c r="S25" s="11">
        <f>'[1]ΣΥΣΤΑΣΗ ΤΡΟΦΙΜΩΝ'!AM102</f>
        <v>0</v>
      </c>
      <c r="T25" s="11">
        <f>1.8*'[1]ΣΥΣΤΑΣΗ ΤΡΟΦΙΜΩΝ'!AN102</f>
        <v>0</v>
      </c>
      <c r="U25" s="12">
        <f>1.8*'[1]ΣΥΣΤΑΣΗ ΤΡΟΦΙΜΩΝ'!AO102</f>
        <v>0</v>
      </c>
    </row>
    <row r="26" spans="1:21" ht="42.75">
      <c r="A26" s="13" t="s">
        <v>29</v>
      </c>
      <c r="B26" s="11" t="s">
        <v>24</v>
      </c>
      <c r="C26" s="11">
        <f>1.365*'[1]ΣΥΣΤΑΣΗ ΤΡΟΦΙΜΩΝ'!W75*0.9</f>
        <v>0.07371</v>
      </c>
      <c r="D26" s="11">
        <f>1.365*'[1]ΣΥΣΤΑΣΗ ΤΡΟΦΙΜΩΝ'!X75*0.95</f>
        <v>0.0129675</v>
      </c>
      <c r="E26" s="11">
        <f>1.365*'[1]ΣΥΣΤΑΣΗ ΤΡΟΦΙΜΩΝ'!Y75*0.95</f>
        <v>64.83749999999999</v>
      </c>
      <c r="F26" s="11">
        <f>1.365*'[1]ΣΥΣΤΑΣΗ ΤΡΟΦΙΜΩΝ'!Z75*0.95</f>
        <v>0.38902499999999995</v>
      </c>
      <c r="G26" s="11">
        <f>1.365*'[1]ΣΥΣΤΑΣΗ ΤΡΟΦΙΜΩΝ'!AA75*0.95</f>
        <v>0.0389025</v>
      </c>
      <c r="H26" s="11">
        <f>1.365*'[1]ΣΥΣΤΑΣΗ ΤΡΟΦΙΜΩΝ'!AB75</f>
        <v>0</v>
      </c>
      <c r="I26" s="11">
        <f>1.365*'[1]ΣΥΣΤΑΣΗ ΤΡΟΦΙΜΩΝ'!AC75*0.75</f>
        <v>16.38</v>
      </c>
      <c r="J26" s="11">
        <f>1.365*'[1]ΣΥΣΤΑΣΗ ΤΡΟΦΙΜΩΝ'!AD75*0.7</f>
        <v>7.643999999999999</v>
      </c>
      <c r="K26" s="11">
        <f>1.365*'[1]ΣΥΣΤΑΣΗ ΤΡΟΦΙΜΩΝ'!AE75</f>
        <v>0</v>
      </c>
      <c r="L26" s="11">
        <f>1.365*'[1]ΣΥΣΤΑΣΗ ΤΡΟΦΙΜΩΝ'!AF75</f>
        <v>0</v>
      </c>
      <c r="M26" s="11">
        <f>1.365*'[1]ΣΥΣΤΑΣΗ ΤΡΟΦΙΜΩΝ'!AG75</f>
        <v>0.273</v>
      </c>
      <c r="N26" s="11">
        <f>'[1]ΣΥΣΤΑΣΗ ΤΡΟΦΙΜΩΝ'!AH75</f>
        <v>25.714285714285715</v>
      </c>
      <c r="O26" s="11">
        <f>'[1]ΣΥΣΤΑΣΗ ΤΡΟΦΙΜΩΝ'!AI75</f>
        <v>28.571428571428573</v>
      </c>
      <c r="P26" s="11">
        <f>'[1]ΣΥΣΤΑΣΗ ΤΡΟΦΙΜΩΝ'!AJ75</f>
        <v>51.42857142857143</v>
      </c>
      <c r="Q26" s="11" t="s">
        <v>24</v>
      </c>
      <c r="R26" s="11">
        <f>'[1]ΣΥΣΤΑΣΗ ΤΡΟΦΙΜΩΝ'!AL75</f>
        <v>102.85714285714286</v>
      </c>
      <c r="S26" s="11" t="s">
        <v>24</v>
      </c>
      <c r="T26" s="11" t="s">
        <v>24</v>
      </c>
      <c r="U26" s="12">
        <f>1.365*'[1]ΣΥΣΤΑΣΗ ΤΡΟΦΙΜΩΝ'!AO75</f>
        <v>0.1365</v>
      </c>
    </row>
    <row r="27" spans="1:21" ht="14.25">
      <c r="A27" s="13" t="s">
        <v>30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</row>
    <row r="28" spans="1:21" ht="14.25">
      <c r="A28" s="13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</row>
    <row r="29" spans="1:21" ht="14.25">
      <c r="A29" s="13" t="s">
        <v>32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2"/>
    </row>
    <row r="30" spans="1:21" ht="14.25">
      <c r="A30" s="14" t="s">
        <v>33</v>
      </c>
      <c r="B30" s="11">
        <f aca="true" t="shared" si="3" ref="B30:M30">SUM(B21:B29)</f>
        <v>106.8</v>
      </c>
      <c r="C30" s="11">
        <f t="shared" si="3"/>
        <v>3.12741</v>
      </c>
      <c r="D30" s="11">
        <f t="shared" si="3"/>
        <v>2.0720175</v>
      </c>
      <c r="E30" s="11">
        <f t="shared" si="3"/>
        <v>121.08749999999999</v>
      </c>
      <c r="F30" s="11">
        <f t="shared" si="3"/>
        <v>50.49627499999999</v>
      </c>
      <c r="G30" s="11">
        <f t="shared" si="3"/>
        <v>7.286552499999999</v>
      </c>
      <c r="H30" s="11">
        <f t="shared" si="3"/>
        <v>16.59</v>
      </c>
      <c r="I30" s="11">
        <f t="shared" si="3"/>
        <v>535.2475000000001</v>
      </c>
      <c r="J30" s="11">
        <f t="shared" si="3"/>
        <v>192.4815</v>
      </c>
      <c r="K30" s="11">
        <f t="shared" si="3"/>
        <v>0</v>
      </c>
      <c r="L30" s="11">
        <f t="shared" si="3"/>
        <v>0</v>
      </c>
      <c r="M30" s="11">
        <f t="shared" si="3"/>
        <v>15.421000000000001</v>
      </c>
      <c r="N30" s="20">
        <f>G14*9*100/C14</f>
        <v>73.8877470496048</v>
      </c>
      <c r="O30" s="20">
        <f>4*F14*100/C14</f>
        <v>12.77428487538338</v>
      </c>
      <c r="P30" s="20">
        <f>4*E14*100/C14</f>
        <v>14.254700256710448</v>
      </c>
      <c r="Q30" s="20">
        <f>S30*9*100/C14</f>
        <v>26.02804363855819</v>
      </c>
      <c r="R30" s="20">
        <f>4*K14*100/C14</f>
        <v>2.017414302270456</v>
      </c>
      <c r="S30" s="11">
        <f>SUM(S21:S29)</f>
        <v>195.51500000000001</v>
      </c>
      <c r="T30" s="11">
        <f>SUM(T21:T29)</f>
        <v>281.32000000000005</v>
      </c>
      <c r="U30" s="12">
        <f>SUM(U21:U29)</f>
        <v>41.7665</v>
      </c>
    </row>
    <row r="31" spans="1:21" ht="28.5">
      <c r="A31" s="14" t="s">
        <v>34</v>
      </c>
      <c r="B31" s="11">
        <f aca="true" t="shared" si="4" ref="B31:M31">100*B30/$B$14</f>
        <v>2.3408219178082192</v>
      </c>
      <c r="C31" s="11">
        <f t="shared" si="4"/>
        <v>0.06854597260273972</v>
      </c>
      <c r="D31" s="11">
        <f t="shared" si="4"/>
        <v>0.045414082191780815</v>
      </c>
      <c r="E31" s="11">
        <f t="shared" si="4"/>
        <v>2.653972602739726</v>
      </c>
      <c r="F31" s="11">
        <f t="shared" si="4"/>
        <v>1.1067676712328764</v>
      </c>
      <c r="G31" s="11">
        <f t="shared" si="4"/>
        <v>0.15970526027397258</v>
      </c>
      <c r="H31" s="11">
        <f t="shared" si="4"/>
        <v>0.36361643835616436</v>
      </c>
      <c r="I31" s="11">
        <f t="shared" si="4"/>
        <v>11.731452054794522</v>
      </c>
      <c r="J31" s="11">
        <f t="shared" si="4"/>
        <v>4.218772602739726</v>
      </c>
      <c r="K31" s="11">
        <f t="shared" si="4"/>
        <v>0</v>
      </c>
      <c r="L31" s="11">
        <f t="shared" si="4"/>
        <v>0</v>
      </c>
      <c r="M31" s="11">
        <f t="shared" si="4"/>
        <v>0.3379945205479452</v>
      </c>
      <c r="N31" s="11"/>
      <c r="O31" s="11"/>
      <c r="P31" s="11"/>
      <c r="Q31" s="11"/>
      <c r="R31" s="11"/>
      <c r="S31" s="11">
        <f>100*S30/$B$14</f>
        <v>4.285260273972603</v>
      </c>
      <c r="T31" s="11">
        <f>100*T30/$B$14</f>
        <v>6.165917808219179</v>
      </c>
      <c r="U31" s="12">
        <f>100*U30/$B$14</f>
        <v>0.9154301369863013</v>
      </c>
    </row>
    <row r="32" spans="1:21" ht="42.75">
      <c r="A32" s="15" t="s">
        <v>35</v>
      </c>
      <c r="B32" s="16">
        <f aca="true" t="shared" si="5" ref="B32:U32">$B$16*B31/100</f>
        <v>4.589883616438357</v>
      </c>
      <c r="C32" s="16">
        <f t="shared" si="5"/>
        <v>0.13440494307945205</v>
      </c>
      <c r="D32" s="16">
        <f t="shared" si="5"/>
        <v>0.08904793236164382</v>
      </c>
      <c r="E32" s="16">
        <f t="shared" si="5"/>
        <v>5.203909479452055</v>
      </c>
      <c r="F32" s="16">
        <f t="shared" si="5"/>
        <v>2.1701500497534245</v>
      </c>
      <c r="G32" s="16">
        <f t="shared" si="5"/>
        <v>0.3131500743452055</v>
      </c>
      <c r="H32" s="16">
        <f t="shared" si="5"/>
        <v>0.7129791123287671</v>
      </c>
      <c r="I32" s="16">
        <f t="shared" si="5"/>
        <v>23.0030311890411</v>
      </c>
      <c r="J32" s="16">
        <f t="shared" si="5"/>
        <v>8.272169319452056</v>
      </c>
      <c r="K32" s="16">
        <f t="shared" si="5"/>
        <v>0</v>
      </c>
      <c r="L32" s="16">
        <f t="shared" si="5"/>
        <v>0</v>
      </c>
      <c r="M32" s="16">
        <f t="shared" si="5"/>
        <v>0.662739655890411</v>
      </c>
      <c r="N32" s="16">
        <f t="shared" si="5"/>
        <v>0</v>
      </c>
      <c r="O32" s="16">
        <f t="shared" si="5"/>
        <v>0</v>
      </c>
      <c r="P32" s="16">
        <f t="shared" si="5"/>
        <v>0</v>
      </c>
      <c r="Q32" s="16">
        <f t="shared" si="5"/>
        <v>0</v>
      </c>
      <c r="R32" s="16">
        <f t="shared" si="5"/>
        <v>0</v>
      </c>
      <c r="S32" s="16">
        <f t="shared" si="5"/>
        <v>8.40253834520548</v>
      </c>
      <c r="T32" s="16">
        <f t="shared" si="5"/>
        <v>12.090131638356167</v>
      </c>
      <c r="U32" s="17">
        <f t="shared" si="5"/>
        <v>1.7949754126027397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2011-08-05T04:41:30Z</dcterms:created>
  <dcterms:modified xsi:type="dcterms:W3CDTF">2011-08-05T04:41:44Z</dcterms:modified>
  <cp:category/>
  <cp:version/>
  <cp:contentType/>
  <cp:contentStatus/>
</cp:coreProperties>
</file>