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30" windowWidth="11595" windowHeight="4110" activeTab="0"/>
  </bookViews>
  <sheets>
    <sheet name="Πουρέκια με χαλλούμι τηγανιτ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<sst xmlns="http://schemas.openxmlformats.org/spreadsheetml/2006/main" count="89" uniqueCount="54">
  <si>
    <t>ΠΟΥΡΕΚΙΑ ΜΕ ΧΑΛΟΥΜΙ ΤΗΓΑΝΙΤΑ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</si>
  <si>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</si>
  <si>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</si>
  <si>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</si>
  <si>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</si>
  <si>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</si>
  <si>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</si>
  <si>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</si>
  <si>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</si>
  <si>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</si>
  <si>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</si>
  <si>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</si>
  <si>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</si>
  <si>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</si>
  <si>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</si>
  <si>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</si>
  <si>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</si>
  <si>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</si>
  <si>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</si>
  <si>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</si>
  <si>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</si>
  <si>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</si>
  <si>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</si>
  <si>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3 φλιτζ αλεύρι</t>
  </si>
  <si>
    <t>-</t>
  </si>
  <si>
    <t>3 κ.σ. λάδι</t>
  </si>
  <si>
    <t>tr</t>
  </si>
  <si>
    <t>n</t>
  </si>
  <si>
    <t>αλάτι</t>
  </si>
  <si>
    <t xml:space="preserve">νερό </t>
  </si>
  <si>
    <t>1 1/2 φλιτζ χαλούμι τριμένο</t>
  </si>
  <si>
    <t xml:space="preserve">2 αυγά 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</si>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</sst>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56" applyAlignment="1">
      <alignment horizontal="left" wrapText="1"/>
      <protection/>
    </xf>
    <xf numFmtId="0" fontId="0" fillId="0" borderId="0" xfId="56">
      <alignment/>
      <protection/>
    </xf>
    <xf numFmtId="0" fontId="19" fillId="0" borderId="0" xfId="56" applyFont="1" applyAlignment="1">
      <alignment wrapText="1" shrinkToFit="1"/>
      <protection/>
    </xf>
    <xf numFmtId="0" fontId="0" fillId="0" borderId="0" xfId="56" applyAlignment="1">
      <alignment wrapTex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13" xfId="56" applyFont="1" applyBorder="1" applyAlignment="1">
      <alignment wrapText="1"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0" fontId="0" fillId="0" borderId="0" xfId="56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34">
      <selection activeCell="H15" sqref="H15"/>
    </sheetView>
  </sheetViews>
  <sheetFormatPr defaultColWidth="9.140625" defaultRowHeight="15"/>
  <cols>
    <col min="1" max="1" width="29.28125" style="16" customWidth="1"/>
    <col min="2" max="3" width="9.140625" style="2" customWidth="1"/>
    <col min="4" max="4" width="12.7109375" style="2" customWidth="1"/>
    <col min="5" max="5" width="17.140625" style="2" customWidth="1"/>
    <col min="6" max="8" width="9.140625" style="2" customWidth="1"/>
    <col min="9" max="9" width="11.57421875" style="2" customWidth="1"/>
    <col min="10" max="12" width="9.140625" style="2" customWidth="1"/>
    <col min="13" max="13" width="12.7109375" style="2" customWidth="1"/>
    <col min="14" max="14" width="13.00390625" style="2" customWidth="1"/>
    <col min="15" max="15" width="9.140625" style="2" customWidth="1"/>
    <col min="16" max="16" width="13.28125" style="2" customWidth="1"/>
    <col min="17" max="17" width="9.140625" style="2" customWidth="1"/>
    <col min="18" max="18" width="11.28125" style="2" customWidth="1"/>
    <col min="19" max="21" width="9.140625" style="2" customWidth="1"/>
    <col min="22" max="22" width="10.57421875" style="2" customWidth="1"/>
    <col min="23" max="16384" width="9.140625" style="2" customWidth="1"/>
  </cols>
  <sheetData>
    <row r="1" spans="1:47" ht="15">
      <c r="A1" s="1" t="s">
        <v>0</v>
      </c>
      <c r="B1" s="1"/>
      <c r="AQ1" s="3"/>
      <c r="AR1" s="3"/>
      <c r="AS1" s="3"/>
      <c r="AT1" s="3"/>
      <c r="AU1" s="3"/>
    </row>
    <row r="2" spans="1:2" ht="14.25">
      <c r="A2" s="4" t="s">
        <v>1</v>
      </c>
      <c r="B2" s="4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375</v>
      </c>
      <c r="C5" s="9">
        <f>3.75*'[1]ΣΥΣΤΑΣΗ ΤΡΟΦΙΜΩΝ'!B6</f>
        <v>1278.75</v>
      </c>
      <c r="D5" s="9">
        <f>3.75*'[1]ΣΥΣΤΑΣΗ ΤΡΟΦΙΜΩΝ'!C6</f>
        <v>52.5</v>
      </c>
      <c r="E5" s="9">
        <f>3.75*'[1]ΣΥΣΤΑΣΗ ΤΡΟΦΙΜΩΝ'!D6</f>
        <v>282.375</v>
      </c>
      <c r="F5" s="9">
        <f>3.75*'[1]ΣΥΣΤΑΣΗ ΤΡΟΦΙΜΩΝ'!E6</f>
        <v>43.125</v>
      </c>
      <c r="G5" s="9">
        <f>3.75*'[1]ΣΥΣΤΑΣΗ ΤΡΟΦΙΜΩΝ'!F6</f>
        <v>5.25</v>
      </c>
      <c r="H5" s="9">
        <f>3.75*'[1]ΣΥΣΤΑΣΗ ΤΡΟΦΙΜΩΝ'!G6</f>
        <v>13.875</v>
      </c>
      <c r="I5" s="9">
        <f>3.75*'[1]ΣΥΣΤΑΣΗ ΤΡΟΦΙΜΩΝ'!H6</f>
        <v>0</v>
      </c>
      <c r="J5" s="9">
        <f>3.75*'[1]ΣΥΣΤΑΣΗ ΤΡΟΦΙΜΩΝ'!I6</f>
        <v>277.125</v>
      </c>
      <c r="K5" s="9">
        <f>3.75*'[1]ΣΥΣΤΑΣΗ ΤΡΟΦΙΜΩΝ'!J6</f>
        <v>5.25</v>
      </c>
      <c r="L5" s="9">
        <f>3.75*'[1]ΣΥΣΤΑΣΗ ΤΡΟΦΙΜΩΝ'!K6</f>
        <v>56.25</v>
      </c>
      <c r="M5" s="9">
        <f>3.75*'[1]ΣΥΣΤΑΣΗ ΤΡΟΦΙΜΩΝ'!L6</f>
        <v>450</v>
      </c>
      <c r="N5" s="9">
        <f>3.75*'[1]ΣΥΣΤΑΣΗ ΤΡΟΦΙΜΩΝ'!M6</f>
        <v>116.25</v>
      </c>
      <c r="O5" s="9" t="s">
        <v>24</v>
      </c>
      <c r="P5" s="9" t="s">
        <v>24</v>
      </c>
      <c r="Q5" s="9">
        <f>3.75*'[1]ΣΥΣΤΑΣΗ ΤΡΟΦΙΜΩΝ'!P6</f>
        <v>11.25</v>
      </c>
      <c r="R5" s="9">
        <f>3.75*'[1]ΣΥΣΤΑΣΗ ΤΡΟΦΙΜΩΝ'!Q6</f>
        <v>487.5</v>
      </c>
      <c r="S5" s="9">
        <f>3.75*'[1]ΣΥΣΤΑΣΗ ΤΡΟΦΙΜΩΝ'!R6</f>
        <v>5.625</v>
      </c>
      <c r="T5" s="9">
        <f>3.75*'[1]ΣΥΣΤΑΣΗ ΤΡΟΦΙΜΩΝ'!S6</f>
        <v>3.375</v>
      </c>
      <c r="U5" s="9">
        <f>3.75*'[1]ΣΥΣΤΑΣΗ ΤΡΟΦΙΜΩΝ'!T6</f>
        <v>0.6749999999999999</v>
      </c>
      <c r="V5" s="10">
        <f>3.75*'[1]ΣΥΣΤΑΣΗ ΤΡΟΦΙΜΩΝ'!U6</f>
        <v>157.5</v>
      </c>
    </row>
    <row r="6" spans="1:22" ht="14.25">
      <c r="A6" s="8" t="s">
        <v>25</v>
      </c>
      <c r="B6" s="9">
        <v>40</v>
      </c>
      <c r="C6" s="9">
        <f>0.4*'[1]ΣΥΣΤΑΣΗ ΤΡΟΦΙΜΩΝ'!B22</f>
        <v>359.6</v>
      </c>
      <c r="D6" s="9" t="s">
        <v>26</v>
      </c>
      <c r="E6" s="9" t="s">
        <v>26</v>
      </c>
      <c r="F6" s="9" t="s">
        <v>26</v>
      </c>
      <c r="G6" s="9">
        <f>0.4*'[1]ΣΥΣΤΑΣΗ ΤΡΟΦΙΜΩΝ'!F22</f>
        <v>39.96000000000001</v>
      </c>
      <c r="H6" s="9">
        <f>0.4*'[1]ΣΥΣΤΑΣΗ ΤΡΟΦΙΜΩΝ'!G22</f>
        <v>0</v>
      </c>
      <c r="I6" s="9">
        <f>0.4*'[1]ΣΥΣΤΑΣΗ ΤΡΟΦΙΜΩΝ'!H22</f>
        <v>0</v>
      </c>
      <c r="J6" s="9">
        <f>0.4*'[1]ΣΥΣΤΑΣΗ ΤΡΟΦΙΜΩΝ'!I22</f>
        <v>0</v>
      </c>
      <c r="K6" s="9">
        <f>0.4*'[1]ΣΥΣΤΑΣΗ ΤΡΟΦΙΜΩΝ'!J22</f>
        <v>0</v>
      </c>
      <c r="L6" s="9" t="s">
        <v>26</v>
      </c>
      <c r="M6" s="9" t="s">
        <v>26</v>
      </c>
      <c r="N6" s="9" t="s">
        <v>26</v>
      </c>
      <c r="O6" s="9" t="s">
        <v>26</v>
      </c>
      <c r="P6" s="9" t="s">
        <v>26</v>
      </c>
      <c r="Q6" s="9" t="s">
        <v>26</v>
      </c>
      <c r="R6" s="9" t="s">
        <v>27</v>
      </c>
      <c r="S6" s="9" t="s">
        <v>26</v>
      </c>
      <c r="T6" s="9" t="s">
        <v>26</v>
      </c>
      <c r="U6" s="9" t="s">
        <v>26</v>
      </c>
      <c r="V6" s="10" t="s">
        <v>26</v>
      </c>
    </row>
    <row r="7" spans="1:22" ht="14.25">
      <c r="A7" s="8" t="s">
        <v>28</v>
      </c>
      <c r="B7" s="9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1800</v>
      </c>
      <c r="P7" s="9"/>
      <c r="Q7" s="9">
        <v>1200</v>
      </c>
      <c r="R7" s="9"/>
      <c r="S7" s="9"/>
      <c r="T7" s="9"/>
      <c r="U7" s="9"/>
      <c r="V7" s="10"/>
    </row>
    <row r="8" spans="1:22" ht="14.25">
      <c r="A8" s="8" t="s">
        <v>29</v>
      </c>
      <c r="B8" s="9">
        <v>188</v>
      </c>
      <c r="C8" s="9"/>
      <c r="D8" s="9">
        <v>188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ht="14.25">
      <c r="A9" s="8" t="s">
        <v>30</v>
      </c>
      <c r="B9" s="9">
        <v>150</v>
      </c>
      <c r="C9" s="9">
        <f>1.5*'[1]ΣΥΣΤΑΣΗ ΤΡΟΦΙΜΩΝ'!B99</f>
        <v>992.25</v>
      </c>
      <c r="D9" s="9">
        <f>1.5*'[1]ΣΥΣΤΑΣΗ ΤΡΟΦΙΜΩΝ'!C99</f>
        <v>69</v>
      </c>
      <c r="E9" s="9">
        <f>1.5*'[1]ΣΥΣΤΑΣΗ ΤΡΟΦΙΜΩΝ'!D99</f>
        <v>72.105</v>
      </c>
      <c r="F9" s="9">
        <f>1.5*'[1]ΣΥΣΤΑΣΗ ΤΡΟΦΙΜΩΝ'!E99</f>
        <v>48.42</v>
      </c>
      <c r="G9" s="9">
        <f>1.5*'[1]ΣΥΣΤΑΣΗ ΤΡΟΦΙΜΩΝ'!F99</f>
        <v>58.53</v>
      </c>
      <c r="H9" s="9">
        <f>1.5*'[1]ΣΥΣΤΑΣΗ ΤΡΟΦΙΜΩΝ'!G99</f>
        <v>0</v>
      </c>
      <c r="I9" s="9">
        <f>1.5*'[1]ΣΥΣΤΑΣΗ ΤΡΟΦΙΜΩΝ'!H99</f>
        <v>210</v>
      </c>
      <c r="J9" s="9">
        <f>1.5*'[1]ΣΥΣΤΑΣΗ ΤΡΟΦΙΜΩΝ'!I99</f>
        <v>0.03</v>
      </c>
      <c r="K9" s="9">
        <f>1.5*'[1]ΣΥΣΤΑΣΗ ΤΡΟΦΙΜΩΝ'!J99</f>
        <v>72</v>
      </c>
      <c r="L9" s="9">
        <f>1.5*'[1]ΣΥΣΤΑΣΗ ΤΡΟΦΙΜΩΝ'!K99</f>
        <v>1193.5500000000002</v>
      </c>
      <c r="M9" s="9" t="s">
        <v>24</v>
      </c>
      <c r="N9" s="9">
        <f>1.5*'[1]ΣΥΣΤΑΣΗ ΤΡΟΦΙΜΩΝ'!M99</f>
        <v>104.955</v>
      </c>
      <c r="O9" s="9" t="s">
        <v>24</v>
      </c>
      <c r="P9" s="9" t="s">
        <v>24</v>
      </c>
      <c r="Q9" s="9">
        <f>1.5*'[1]ΣΥΣΤΑΣΗ ΤΡΟΦΙΜΩΝ'!P99</f>
        <v>320.25</v>
      </c>
      <c r="R9" s="9">
        <f>1.5*'[1]ΣΥΣΤΑΣΗ ΤΡΟΦΙΜΩΝ'!Q99</f>
        <v>634.2</v>
      </c>
      <c r="S9" s="9">
        <f>1.5*'[1]ΣΥΣΤΑΣΗ ΤΡΟΦΙΜΩΝ'!R99</f>
        <v>4.089</v>
      </c>
      <c r="T9" s="9">
        <f>1.5*'[1]ΣΥΣΤΑΣΗ ΤΡΟΦΙΜΩΝ'!S99</f>
        <v>5.5875</v>
      </c>
      <c r="U9" s="9">
        <f>1.5*'[1]ΣΥΣΤΑΣΗ ΤΡΟΦΙΜΩΝ'!T99</f>
        <v>0.42000000000000004</v>
      </c>
      <c r="V9" s="10">
        <f>1.5*'[1]ΣΥΣΤΑΣΗ ΤΡΟΦΙΜΩΝ'!U99</f>
        <v>10.98</v>
      </c>
    </row>
    <row r="10" spans="1:22" ht="14.25">
      <c r="A10" s="8" t="s">
        <v>31</v>
      </c>
      <c r="B10" s="9">
        <v>100</v>
      </c>
      <c r="C10" s="9">
        <f>'[1]ΣΥΣΤΑΣΗ ΤΡΟΦΙΜΩΝ'!B16</f>
        <v>147</v>
      </c>
      <c r="D10" s="9">
        <f>'[1]ΣΥΣΤΑΣΗ ΤΡΟΦΙΜΩΝ'!C16</f>
        <v>75.1</v>
      </c>
      <c r="E10" s="9" t="str">
        <f>'[1]ΣΥΣΤΑΣΗ ΤΡΟΦΙΜΩΝ'!D16</f>
        <v>tr</v>
      </c>
      <c r="F10" s="9">
        <f>'[1]ΣΥΣΤΑΣΗ ΤΡΟΦΙΜΩΝ'!E16</f>
        <v>12.5</v>
      </c>
      <c r="G10" s="9">
        <f>'[1]ΣΥΣΤΑΣΗ ΤΡΟΦΙΜΩΝ'!F16</f>
        <v>10.8</v>
      </c>
      <c r="H10" s="9">
        <f>'[1]ΣΥΣΤΑΣΗ ΤΡΟΦΙΜΩΝ'!G16</f>
        <v>0</v>
      </c>
      <c r="I10" s="9">
        <f>'[1]ΣΥΣΤΑΣΗ ΤΡΟΦΙΜΩΝ'!H16</f>
        <v>385</v>
      </c>
      <c r="J10" s="9">
        <f>'[1]ΣΥΣΤΑΣΗ ΤΡΟΦΙΜΩΝ'!I16</f>
        <v>0</v>
      </c>
      <c r="K10" s="9" t="str">
        <f>'[1]ΣΥΣΤΑΣΗ ΤΡΟΦΙΜΩΝ'!J16</f>
        <v>tr</v>
      </c>
      <c r="L10" s="9">
        <f>'[1]ΣΥΣΤΑΣΗ ΤΡΟΦΙΜΩΝ'!K16</f>
        <v>57</v>
      </c>
      <c r="M10" s="9">
        <f>'[1]ΣΥΣΤΑΣΗ ΤΡΟΦΙΜΩΝ'!L16</f>
        <v>200</v>
      </c>
      <c r="N10" s="9">
        <f>'[1]ΣΥΣΤΑΣΗ ΤΡΟΦΙΜΩΝ'!M16</f>
        <v>12</v>
      </c>
      <c r="O10" s="9" t="s">
        <v>24</v>
      </c>
      <c r="P10" s="9" t="s">
        <v>24</v>
      </c>
      <c r="Q10" s="9">
        <f>'[1]ΣΥΣΤΑΣΗ ΤΡΟΦΙΜΩΝ'!P16</f>
        <v>140</v>
      </c>
      <c r="R10" s="9">
        <f>'[1]ΣΥΣΤΑΣΗ ΤΡΟΦΙΜΩΝ'!Q16</f>
        <v>130</v>
      </c>
      <c r="S10" s="9">
        <f>'[1]ΣΥΣΤΑΣΗ ΤΡΟΦΙΜΩΝ'!R16</f>
        <v>1.9</v>
      </c>
      <c r="T10" s="9">
        <f>'[1]ΣΥΣΤΑΣΗ ΤΡΟΦΙΜΩΝ'!S16</f>
        <v>1.3</v>
      </c>
      <c r="U10" s="9">
        <f>'[1]ΣΥΣΤΑΣΗ ΤΡΟΦΙΜΩΝ'!T16</f>
        <v>0.08</v>
      </c>
      <c r="V10" s="10">
        <f>'[1]ΣΥΣΤΑΣΗ ΤΡΟΦΙΜΩΝ'!U16</f>
        <v>11</v>
      </c>
    </row>
    <row r="11" spans="1:22" ht="14.25">
      <c r="A11" s="11" t="s">
        <v>32</v>
      </c>
      <c r="B11" s="9">
        <f>SUM(B5:B10)</f>
        <v>856</v>
      </c>
      <c r="C11" s="9">
        <f>SUM(C5:C10)+191*9</f>
        <v>4496.6</v>
      </c>
      <c r="D11" s="9">
        <f>SUM(D5:D10)-231</f>
        <v>153.60000000000002</v>
      </c>
      <c r="E11" s="9">
        <f>SUM(E5:E10)</f>
        <v>354.48</v>
      </c>
      <c r="F11" s="9">
        <f>SUM(F5:F10)</f>
        <v>104.045</v>
      </c>
      <c r="G11" s="9">
        <f>SUM(G5:G10)+191</f>
        <v>305.54</v>
      </c>
      <c r="H11" s="9">
        <f aca="true" t="shared" si="0" ref="H11:V11">SUM(H5:H10)</f>
        <v>13.875</v>
      </c>
      <c r="I11" s="9">
        <f t="shared" si="0"/>
        <v>595</v>
      </c>
      <c r="J11" s="9">
        <f t="shared" si="0"/>
        <v>277.155</v>
      </c>
      <c r="K11" s="9">
        <f t="shared" si="0"/>
        <v>77.25</v>
      </c>
      <c r="L11" s="9">
        <f t="shared" si="0"/>
        <v>1306.8000000000002</v>
      </c>
      <c r="M11" s="9">
        <f t="shared" si="0"/>
        <v>650</v>
      </c>
      <c r="N11" s="9">
        <f t="shared" si="0"/>
        <v>233.20499999999998</v>
      </c>
      <c r="O11" s="9">
        <f t="shared" si="0"/>
        <v>1800</v>
      </c>
      <c r="P11" s="9">
        <f t="shared" si="0"/>
        <v>0</v>
      </c>
      <c r="Q11" s="9">
        <f t="shared" si="0"/>
        <v>1671.5</v>
      </c>
      <c r="R11" s="9">
        <f t="shared" si="0"/>
        <v>1251.7</v>
      </c>
      <c r="S11" s="9">
        <f t="shared" si="0"/>
        <v>11.614</v>
      </c>
      <c r="T11" s="9">
        <f t="shared" si="0"/>
        <v>10.262500000000001</v>
      </c>
      <c r="U11" s="9">
        <f t="shared" si="0"/>
        <v>1.175</v>
      </c>
      <c r="V11" s="10">
        <f t="shared" si="0"/>
        <v>179.48</v>
      </c>
    </row>
    <row r="12" spans="1:22" ht="28.5">
      <c r="A12" s="12" t="s">
        <v>33</v>
      </c>
      <c r="B12" s="13">
        <v>100</v>
      </c>
      <c r="C12" s="13">
        <f aca="true" t="shared" si="1" ref="C12:V12">100*C11/$B$11</f>
        <v>525.303738317757</v>
      </c>
      <c r="D12" s="13">
        <f t="shared" si="1"/>
        <v>17.943925233644862</v>
      </c>
      <c r="E12" s="13">
        <f t="shared" si="1"/>
        <v>41.41121495327103</v>
      </c>
      <c r="F12" s="13">
        <f t="shared" si="1"/>
        <v>12.154789719626168</v>
      </c>
      <c r="G12" s="13">
        <f t="shared" si="1"/>
        <v>35.69392523364486</v>
      </c>
      <c r="H12" s="13">
        <f t="shared" si="1"/>
        <v>1.620911214953271</v>
      </c>
      <c r="I12" s="13">
        <f t="shared" si="1"/>
        <v>69.50934579439253</v>
      </c>
      <c r="J12" s="13">
        <f t="shared" si="1"/>
        <v>32.37792056074766</v>
      </c>
      <c r="K12" s="13">
        <f t="shared" si="1"/>
        <v>9.024532710280374</v>
      </c>
      <c r="L12" s="13">
        <f t="shared" si="1"/>
        <v>152.66355140186917</v>
      </c>
      <c r="M12" s="13">
        <f t="shared" si="1"/>
        <v>75.93457943925233</v>
      </c>
      <c r="N12" s="13">
        <f t="shared" si="1"/>
        <v>27.24357476635514</v>
      </c>
      <c r="O12" s="13">
        <f t="shared" si="1"/>
        <v>210.2803738317757</v>
      </c>
      <c r="P12" s="13">
        <f t="shared" si="1"/>
        <v>0</v>
      </c>
      <c r="Q12" s="13">
        <f t="shared" si="1"/>
        <v>195.26869158878506</v>
      </c>
      <c r="R12" s="13">
        <f t="shared" si="1"/>
        <v>146.22663551401868</v>
      </c>
      <c r="S12" s="13">
        <f t="shared" si="1"/>
        <v>1.3567757009345796</v>
      </c>
      <c r="T12" s="13">
        <f t="shared" si="1"/>
        <v>1.198890186915888</v>
      </c>
      <c r="U12" s="13">
        <f t="shared" si="1"/>
        <v>0.13726635514018692</v>
      </c>
      <c r="V12" s="14">
        <f t="shared" si="1"/>
        <v>20.96728971962617</v>
      </c>
    </row>
    <row r="16" spans="1:21" ht="60">
      <c r="A16" s="5"/>
      <c r="B16" s="6" t="s">
        <v>34</v>
      </c>
      <c r="C16" s="6" t="s">
        <v>35</v>
      </c>
      <c r="D16" s="6" t="s">
        <v>36</v>
      </c>
      <c r="E16" s="6" t="s">
        <v>37</v>
      </c>
      <c r="F16" s="6" t="s">
        <v>38</v>
      </c>
      <c r="G16" s="6" t="s">
        <v>39</v>
      </c>
      <c r="H16" s="6" t="s">
        <v>40</v>
      </c>
      <c r="I16" s="6" t="s">
        <v>41</v>
      </c>
      <c r="J16" s="6" t="s">
        <v>42</v>
      </c>
      <c r="K16" s="6" t="s">
        <v>43</v>
      </c>
      <c r="L16" s="6" t="s">
        <v>44</v>
      </c>
      <c r="M16" s="6" t="s">
        <v>45</v>
      </c>
      <c r="N16" s="6" t="s">
        <v>46</v>
      </c>
      <c r="O16" s="6" t="s">
        <v>47</v>
      </c>
      <c r="P16" s="6" t="s">
        <v>48</v>
      </c>
      <c r="Q16" s="6" t="s">
        <v>49</v>
      </c>
      <c r="R16" s="6" t="s">
        <v>50</v>
      </c>
      <c r="S16" s="6" t="s">
        <v>51</v>
      </c>
      <c r="T16" s="6" t="s">
        <v>52</v>
      </c>
      <c r="U16" s="7" t="s">
        <v>53</v>
      </c>
    </row>
    <row r="17" spans="1:21" ht="14.25">
      <c r="A17" s="8" t="s">
        <v>23</v>
      </c>
      <c r="B17" s="9" t="s">
        <v>24</v>
      </c>
      <c r="C17" s="9">
        <f>3.75*'[1]ΣΥΣΤΑΣΗ ΤΡΟΦΙΜΩΝ'!W6*0.8</f>
        <v>0.30000000000000004</v>
      </c>
      <c r="D17" s="9">
        <f>3.75*'[1]ΣΥΣΤΑΣΗ ΤΡΟΦΙΜΩΝ'!X6*0.9</f>
        <v>0.10124999999999999</v>
      </c>
      <c r="E17" s="9">
        <f>3.75*'[1]ΣΥΣΤΑΣΗ ΤΡΟΦΙΜΩΝ'!Y6</f>
        <v>0</v>
      </c>
      <c r="F17" s="9">
        <f>3.75*'[1]ΣΥΣΤΑΣΗ ΤΡΟΦΙΜΩΝ'!Z6*0.9</f>
        <v>2.3625000000000003</v>
      </c>
      <c r="G17" s="9">
        <f>3.75*'[1]ΣΥΣΤΑΣΗ ΤΡΟΦΙΜΩΝ'!AA6*0.9</f>
        <v>0.50625</v>
      </c>
      <c r="H17" s="9">
        <f>3.75*'[1]ΣΥΣΤΑΣΗ ΤΡΟΦΙΜΩΝ'!AB6</f>
        <v>0</v>
      </c>
      <c r="I17" s="9">
        <f>3.75*'[1]ΣΥΣΤΑΣΗ ΤΡΟΦΙΜΩΝ'!AC6*0.7</f>
        <v>81.375</v>
      </c>
      <c r="J17" s="9">
        <f>3.75*'[1]ΣΥΣΤΑΣΗ ΤΡΟΦΙΜΩΝ'!AD6</f>
        <v>0</v>
      </c>
      <c r="K17" s="9">
        <f>3.75*'[1]ΣΥΣΤΑΣΗ ΤΡΟΦΙΜΩΝ'!AE6</f>
        <v>0</v>
      </c>
      <c r="L17" s="9">
        <f>3.75*'[1]ΣΥΣΤΑΣΗ ΤΡΟΦΙΜΩΝ'!AF6</f>
        <v>0</v>
      </c>
      <c r="M17" s="9">
        <f>3.75*'[1]ΣΥΣΤΑΣΗ ΤΡΟΦΙΜΩΝ'!AG6</f>
        <v>1.125</v>
      </c>
      <c r="N17" s="9">
        <f>'[1]ΣΥΣΤΑΣΗ ΤΡΟΦΙΜΩΝ'!AH6</f>
        <v>3.695014662756598</v>
      </c>
      <c r="O17" s="9">
        <f>'[1]ΣΥΣΤΑΣΗ ΤΡΟΦΙΜΩΝ'!AI6</f>
        <v>13.489736070381232</v>
      </c>
      <c r="P17" s="9">
        <f>'[1]ΣΥΣΤΑΣΗ ΤΡΟΦΙΜΩΝ'!AJ6</f>
        <v>88.32844574780059</v>
      </c>
      <c r="Q17" s="9">
        <f>'[1]ΣΥΣΤΑΣΗ ΤΡΟΦΙΜΩΝ'!AK6</f>
        <v>0.5278592375366569</v>
      </c>
      <c r="R17" s="9">
        <f>'[1]ΣΥΣΤΑΣΗ ΤΡΟΦΙΜΩΝ'!AL6</f>
        <v>1.6422287390029326</v>
      </c>
      <c r="S17" s="9">
        <f>3.75*'[1]ΣΥΣΤΑΣΗ ΤΡΟΦΙΜΩΝ'!AM6</f>
        <v>0.75</v>
      </c>
      <c r="T17" s="9">
        <f>3.75*'[1]ΣΥΣΤΑΣΗ ΤΡΟΦΙΜΩΝ'!AN6</f>
        <v>0.375</v>
      </c>
      <c r="U17" s="10">
        <f>3.75*'[1]ΣΥΣΤΑΣΗ ΤΡΟΦΙΜΩΝ'!AO6</f>
        <v>2.25</v>
      </c>
    </row>
    <row r="18" spans="1:21" ht="14.25">
      <c r="A18" s="8" t="s">
        <v>25</v>
      </c>
      <c r="B18" s="9" t="s">
        <v>27</v>
      </c>
      <c r="C18" s="9" t="s">
        <v>26</v>
      </c>
      <c r="D18" s="9" t="s">
        <v>26</v>
      </c>
      <c r="E18" s="9" t="s">
        <v>26</v>
      </c>
      <c r="F18" s="9" t="s">
        <v>26</v>
      </c>
      <c r="G18" s="9" t="s">
        <v>26</v>
      </c>
      <c r="H18" s="9">
        <f>0.4*'[1]ΣΥΣΤΑΣΗ ΤΡΟΦΙΜΩΝ'!AB22</f>
        <v>0</v>
      </c>
      <c r="I18" s="9" t="s">
        <v>26</v>
      </c>
      <c r="J18" s="9">
        <f>0.4*'[1]ΣΥΣΤΑΣΗ ΤΡΟΦΙΜΩΝ'!AD22</f>
        <v>0</v>
      </c>
      <c r="K18" s="9">
        <f>0.4*'[1]ΣΥΣΤΑΣΗ ΤΡΟΦΙΜΩΝ'!AE22</f>
        <v>0</v>
      </c>
      <c r="L18" s="9">
        <f>0.4*'[1]ΣΥΣΤΑΣΗ ΤΡΟΦΙΜΩΝ'!AF22</f>
        <v>0</v>
      </c>
      <c r="M18" s="9">
        <f>0.4*'[1]ΣΥΣΤΑΣΗ ΤΡΟΦΙΜΩΝ'!AG22</f>
        <v>2.04</v>
      </c>
      <c r="N18" s="9">
        <f>'[1]ΣΥΣΤΑΣΗ ΤΡΟΦΙΜΩΝ'!AH22</f>
        <v>100.0111234705228</v>
      </c>
      <c r="O18" s="9">
        <v>0</v>
      </c>
      <c r="P18" s="9">
        <v>0</v>
      </c>
      <c r="Q18" s="9">
        <f>'[1]ΣΥΣΤΑΣΗ ΤΡΟΦΙΜΩΝ'!AK22</f>
        <v>14.015572858731923</v>
      </c>
      <c r="R18" s="9">
        <f>'[1]ΣΥΣΤΑΣΗ ΤΡΟΦΙΜΩΝ'!AL22</f>
        <v>0</v>
      </c>
      <c r="S18" s="9">
        <f>0.4*'[1]ΣΥΣΤΑΣΗ ΤΡΟΦΙΜΩΝ'!AM22</f>
        <v>5.6000000000000005</v>
      </c>
      <c r="T18" s="9">
        <f>0.4*'[1]ΣΥΣΤΑΣΗ ΤΡΟΦΙΜΩΝ'!AN22</f>
        <v>27.880000000000003</v>
      </c>
      <c r="U18" s="10">
        <f>0.4*'[1]ΣΥΣΤΑΣΗ ΤΡΟΦΙΜΩΝ'!AO22</f>
        <v>4.4799999999999995</v>
      </c>
    </row>
    <row r="19" spans="1:21" ht="14.25">
      <c r="A19" s="8" t="s">
        <v>28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pans="1:21" ht="14.25">
      <c r="A20" s="8" t="s">
        <v>29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</row>
    <row r="21" spans="1:21" ht="14.25">
      <c r="A21" s="8" t="s">
        <v>30</v>
      </c>
      <c r="B21" s="9">
        <f>1.5*'[1]ΣΥΣΤΑΣΗ ΤΡΟΦΙΜΩΝ'!V99</f>
        <v>41.325</v>
      </c>
      <c r="C21" s="9">
        <f>1.5*'[1]ΣΥΣΤΑΣΗ ΤΡΟΦΙΜΩΝ'!W99*0.75</f>
        <v>0.29812500000000003</v>
      </c>
      <c r="D21" s="9">
        <f>1.5*'[1]ΣΥΣΤΑΣΗ ΤΡΟΦΙΜΩΝ'!X99</f>
        <v>0.3645</v>
      </c>
      <c r="E21" s="9" t="s">
        <v>24</v>
      </c>
      <c r="F21" s="9">
        <f>1.5*'[1]ΣΥΣΤΑΣΗ ΤΡΟΦΙΜΩΝ'!Z99</f>
        <v>5.985</v>
      </c>
      <c r="G21" s="9">
        <f>1.5*'[1]ΣΥΣΤΑΣΗ ΤΡΟΦΙΜΩΝ'!AA99*0.75</f>
        <v>0.226125</v>
      </c>
      <c r="H21" s="9">
        <f>1.5*'[1]ΣΥΣΤΑΣΗ ΤΡΟΦΙΜΩΝ'!AB99*0.55</f>
        <v>0.73755</v>
      </c>
      <c r="I21" s="9">
        <f>1.5*'[1]ΣΥΣΤΑΣΗ ΤΡΟΦΙΜΩΝ'!AC99*0.55</f>
        <v>37.8675</v>
      </c>
      <c r="J21" s="9">
        <f>1.5*'[1]ΣΥΣΤΑΣΗ ΤΡΟΦΙΜΩΝ'!AD99*0.65</f>
        <v>0.6142500000000001</v>
      </c>
      <c r="K21" s="9">
        <f>1.5*'[1]ΣΥΣΤΑΣΗ ΤΡΟΦΙΜΩΝ'!AE99</f>
        <v>117</v>
      </c>
      <c r="L21" s="9">
        <f>1.5*'[1]ΣΥΣΤΑΣΗ ΤΡΟΦΙΜΩΝ'!AF99</f>
        <v>0.804</v>
      </c>
      <c r="M21" s="9">
        <f>1.5*'[1]ΣΥΣΤΑΣΗ ΤΡΟΦΙΜΩΝ'!AG99</f>
        <v>5.4</v>
      </c>
      <c r="N21" s="9">
        <f>'[1]ΣΥΣΤΑΣΗ ΤΡΟΦΙΜΩΝ'!AH99</f>
        <v>53.08843537414966</v>
      </c>
      <c r="O21" s="9">
        <f>'[1]ΣΥΣΤΑΣΗ ΤΡΟΦΙΜΩΝ'!AI99</f>
        <v>19.519274376417233</v>
      </c>
      <c r="P21" s="9">
        <f>'[1]ΣΥΣΤΑΣΗ ΤΡΟΦΙΜΩΝ'!AJ99</f>
        <v>29.06727135298564</v>
      </c>
      <c r="Q21" s="9">
        <f>'[1]ΣΥΣΤΑΣΗ ΤΡΟΦΙΜΩΝ'!AK99</f>
        <v>5.768707482993198</v>
      </c>
      <c r="R21" s="9">
        <f>'[1]ΣΥΣΤΑΣΗ ΤΡΟΦΙΜΩΝ'!AL99</f>
        <v>29.024943310657598</v>
      </c>
      <c r="S21" s="9">
        <f>1.5*'[1]ΣΥΣΤΑΣΗ ΤΡΟΦΙΜΩΝ'!AM99</f>
        <v>6.36</v>
      </c>
      <c r="T21" s="9">
        <f>1.5*'[1]ΣΥΣΤΑΣΗ ΤΡΟΦΙΜΩΝ'!AN99</f>
        <v>10.26</v>
      </c>
      <c r="U21" s="10">
        <f>1.5*'[1]ΣΥΣΤΑΣΗ ΤΡΟΦΙΜΩΝ'!AO99</f>
        <v>15.39</v>
      </c>
    </row>
    <row r="22" spans="1:21" ht="14.25">
      <c r="A22" s="8" t="s">
        <v>31</v>
      </c>
      <c r="B22" s="9">
        <f>'[1]ΣΥΣΤΑΣΗ ΤΡΟΦΙΜΩΝ'!V16</f>
        <v>53</v>
      </c>
      <c r="C22" s="9">
        <f>'[1]ΣΥΣΤΑΣΗ ΤΡΟΦΙΜΩΝ'!W16*0.85</f>
        <v>0.059500000000000004</v>
      </c>
      <c r="D22" s="9">
        <f>'[1]ΣΥΣΤΑΣΗ ΤΡΟΦΙΜΩΝ'!X16*0.95</f>
        <v>0.33249999999999996</v>
      </c>
      <c r="E22" s="9" t="str">
        <f>'[1]ΣΥΣΤΑΣΗ ΤΡΟΦΙΜΩΝ'!Y16</f>
        <v>tr</v>
      </c>
      <c r="F22" s="9">
        <f>'[1]ΣΥΣΤΑΣΗ ΤΡΟΦΙΜΩΝ'!Z16*0.95</f>
        <v>0.095</v>
      </c>
      <c r="G22" s="9">
        <f>'[1]ΣΥΣΤΑΣΗ ΤΡΟΦΙΜΩΝ'!AA16*0.95</f>
        <v>0.11399999999999999</v>
      </c>
      <c r="H22" s="9">
        <f>'[1]ΣΥΣΤΑΣΗ ΤΡΟΦΙΜΩΝ'!AB16*0.85</f>
        <v>0.935</v>
      </c>
      <c r="I22" s="9">
        <f>'[1]ΣΥΣΤΑΣΗ ΤΡΟΦΙΜΩΝ'!AC16*0.75</f>
        <v>29.25</v>
      </c>
      <c r="J22" s="9">
        <f>'[1]ΣΥΣΤΑΣΗ ΤΡΟΦΙΜΩΝ'!AD16</f>
        <v>0</v>
      </c>
      <c r="K22" s="9">
        <f>'[1]ΣΥΣΤΑΣΗ ΤΡΟΦΙΜΩΝ'!AE16</f>
        <v>190</v>
      </c>
      <c r="L22" s="9">
        <f>'[1]ΣΥΣΤΑΣΗ ΤΡΟΦΙΜΩΝ'!AF16</f>
        <v>1.75</v>
      </c>
      <c r="M22" s="9">
        <f>'[1]ΣΥΣΤΑΣΗ ΤΡΟΦΙΜΩΝ'!AG16</f>
        <v>1.11</v>
      </c>
      <c r="N22" s="9">
        <f>'[1]ΣΥΣΤΑΣΗ ΤΡΟΦΙΜΩΝ'!AH16</f>
        <v>66.12244897959184</v>
      </c>
      <c r="O22" s="9">
        <f>'[1]ΣΥΣΤΑΣΗ ΤΡΟΦΙΜΩΝ'!AI16</f>
        <v>34.01360544217687</v>
      </c>
      <c r="P22" s="9">
        <v>0</v>
      </c>
      <c r="Q22" s="9">
        <f>'[1]ΣΥΣΤΑΣΗ ΤΡΟΦΙΜΩΝ'!AK16</f>
        <v>18.979591836734695</v>
      </c>
      <c r="R22" s="9">
        <v>0</v>
      </c>
      <c r="S22" s="9">
        <f>'[1]ΣΥΣΤΑΣΗ ΤΡΟΦΙΜΩΝ'!AM16</f>
        <v>3.1</v>
      </c>
      <c r="T22" s="9">
        <f>'[1]ΣΥΣΤΑΣΗ ΤΡΟΦΙΜΩΝ'!AN16</f>
        <v>4.7</v>
      </c>
      <c r="U22" s="10">
        <f>'[1]ΣΥΣΤΑΣΗ ΤΡΟΦΙΜΩΝ'!AO16</f>
        <v>1.2</v>
      </c>
    </row>
    <row r="23" spans="1:21" ht="14.25">
      <c r="A23" s="11" t="s">
        <v>32</v>
      </c>
      <c r="B23" s="9">
        <f aca="true" t="shared" si="2" ref="B23:M23">SUM(B17:B22)</f>
        <v>94.325</v>
      </c>
      <c r="C23" s="9">
        <f t="shared" si="2"/>
        <v>0.657625</v>
      </c>
      <c r="D23" s="9">
        <f t="shared" si="2"/>
        <v>0.7982499999999999</v>
      </c>
      <c r="E23" s="9">
        <f t="shared" si="2"/>
        <v>0</v>
      </c>
      <c r="F23" s="9">
        <f t="shared" si="2"/>
        <v>8.4425</v>
      </c>
      <c r="G23" s="9">
        <f t="shared" si="2"/>
        <v>0.846375</v>
      </c>
      <c r="H23" s="9">
        <f t="shared" si="2"/>
        <v>1.6725500000000002</v>
      </c>
      <c r="I23" s="9">
        <f t="shared" si="2"/>
        <v>148.4925</v>
      </c>
      <c r="J23" s="9">
        <f t="shared" si="2"/>
        <v>0.6142500000000001</v>
      </c>
      <c r="K23" s="9">
        <f t="shared" si="2"/>
        <v>307</v>
      </c>
      <c r="L23" s="9">
        <f t="shared" si="2"/>
        <v>2.5540000000000003</v>
      </c>
      <c r="M23" s="9">
        <f t="shared" si="2"/>
        <v>9.675</v>
      </c>
      <c r="N23" s="15">
        <f>9*G11*100/C11</f>
        <v>61.15420539963527</v>
      </c>
      <c r="O23" s="15">
        <f>4*F11*100/C11</f>
        <v>9.255437441622558</v>
      </c>
      <c r="P23" s="15">
        <f>4*E11*100/C11</f>
        <v>31.53315838633634</v>
      </c>
      <c r="Q23" s="9">
        <f>9*S23*100/C11</f>
        <v>3.164390873104123</v>
      </c>
      <c r="R23" s="9">
        <f>4*K11*100/C11</f>
        <v>6.871858737712938</v>
      </c>
      <c r="S23" s="9">
        <f>SUM(S17:S22)</f>
        <v>15.81</v>
      </c>
      <c r="T23" s="9">
        <f>SUM(T17:T22)</f>
        <v>43.215</v>
      </c>
      <c r="U23" s="10">
        <f>SUM(U17:U22)</f>
        <v>23.32</v>
      </c>
    </row>
    <row r="24" spans="1:21" ht="28.5">
      <c r="A24" s="12" t="s">
        <v>33</v>
      </c>
      <c r="B24" s="13">
        <f aca="true" t="shared" si="3" ref="B24:M24">100*B23/$B$11</f>
        <v>11.01927570093458</v>
      </c>
      <c r="C24" s="13">
        <f t="shared" si="3"/>
        <v>0.07682535046728972</v>
      </c>
      <c r="D24" s="13">
        <f t="shared" si="3"/>
        <v>0.09325350467289718</v>
      </c>
      <c r="E24" s="13">
        <f t="shared" si="3"/>
        <v>0</v>
      </c>
      <c r="F24" s="13">
        <f t="shared" si="3"/>
        <v>0.9862733644859815</v>
      </c>
      <c r="G24" s="13">
        <f t="shared" si="3"/>
        <v>0.09887558411214954</v>
      </c>
      <c r="H24" s="13">
        <f t="shared" si="3"/>
        <v>0.19539135514018693</v>
      </c>
      <c r="I24" s="13">
        <f t="shared" si="3"/>
        <v>17.347254672897197</v>
      </c>
      <c r="J24" s="13">
        <f t="shared" si="3"/>
        <v>0.07175817757009346</v>
      </c>
      <c r="K24" s="13">
        <f t="shared" si="3"/>
        <v>35.86448598130841</v>
      </c>
      <c r="L24" s="13">
        <f t="shared" si="3"/>
        <v>0.29836448598130844</v>
      </c>
      <c r="M24" s="13">
        <f t="shared" si="3"/>
        <v>1.1302570093457944</v>
      </c>
      <c r="N24" s="13"/>
      <c r="O24" s="13"/>
      <c r="P24" s="13"/>
      <c r="Q24" s="13"/>
      <c r="R24" s="13"/>
      <c r="S24" s="13">
        <f>100*S23/$B$11</f>
        <v>1.84696261682243</v>
      </c>
      <c r="T24" s="13">
        <f>100*T23/$B$11</f>
        <v>5.048481308411215</v>
      </c>
      <c r="U24" s="14">
        <f>100*U23/$B$11</f>
        <v>2.7242990654205608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2011-08-06T06:07:00Z</dcterms:created>
  <dcterms:modified xsi:type="dcterms:W3CDTF">2011-08-06T06:07:16Z</dcterms:modified>
  <cp:category/>
  <cp:version/>
  <cp:contentType/>
  <cp:contentStatus/>
</cp:coreProperties>
</file>