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12075" windowHeight="4620" activeTab="0"/>
  </bookViews>
  <sheets>
    <sheet name="Φλαούνες" sheetId="1" r:id="rId1"/>
  </sheets>
  <externalReferences>
    <externalReference r:id="rId4"/>
  </externalReferences>
  <definedNames>
    <definedName name="_xlnm.Print_Titles" localSheetId="0">'Φλαούνες'!$A:$A</definedName>
  </definedNames>
  <calcPr fullCalcOnLoad="1"/>
</workbook>
</file>

<file path=xl/sharedStrings.xml><?xml version="1.0" encoding="utf-8"?>
<sst xmlns="http://schemas.openxmlformats.org/spreadsheetml/2006/main" count="131" uniqueCount="67">
  <si>
    <t>ΦΛΑΟΥΝΕΣ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</si>
  <si>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</si>
  <si>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</si>
  <si>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</si>
  <si>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</si>
  <si>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</si>
  <si>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</si>
  <si>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</si>
  <si>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</si>
  <si>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</si>
  <si>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</si>
  <si>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</si>
  <si>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</si>
  <si>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</si>
  <si>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</si>
  <si>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</si>
  <si>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</si>
  <si>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</si>
  <si>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</si>
  <si>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</si>
  <si>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</si>
  <si>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</si>
  <si>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</si>
  <si>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</si>
  <si>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</si>
  <si>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</si>
  <si>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</si>
  <si>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</si>
  <si>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</si>
  <si>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</si>
  <si>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</si>
  <si>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</si>
  <si>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</si>
  <si>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</si>
  <si>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</si>
  <si>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</si>
  <si>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</si>
  <si>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</si>
  <si>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</si>
  <si>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</si>
  <si>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</si>
  <si>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</si>
  <si>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</si>
  <si>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2 κιλά αλεύρι</t>
  </si>
  <si>
    <t>-</t>
  </si>
  <si>
    <t>n</t>
  </si>
  <si>
    <t>1 κ.γ. αλάτι</t>
  </si>
  <si>
    <t>2 κ.γ. μπέικιν πάουντερ</t>
  </si>
  <si>
    <t>tr</t>
  </si>
  <si>
    <t>μέχλέπι</t>
  </si>
  <si>
    <t>μαστίχα</t>
  </si>
  <si>
    <t>γλυκάνισσο</t>
  </si>
  <si>
    <t>2 φλιτζ λάδι</t>
  </si>
  <si>
    <t>προζύμι (μέγεθος 2 αυγών)</t>
  </si>
  <si>
    <t>γάλα χλιαρό για το ζύμωμα</t>
  </si>
  <si>
    <t>1 κιλό τυρί φλαούνας</t>
  </si>
  <si>
    <t>1 κιλό χαλούμι</t>
  </si>
  <si>
    <t>1/2 φλιτζ σιμιγδάλι</t>
  </si>
  <si>
    <t>12 αυγά</t>
  </si>
  <si>
    <t>μεχλέπι</t>
  </si>
  <si>
    <t>δυόσμος</t>
  </si>
  <si>
    <t>1 φλιτζ σταφιδάκια</t>
  </si>
  <si>
    <t>2-3 αυγά για επάλειψη</t>
  </si>
  <si>
    <t>2 φλιτζ σησάμι</t>
  </si>
  <si>
    <t>ΣΥΝΟΛΟ</t>
  </si>
  <si>
    <t>ΣΥΝΟΛΟ ΣΕ 100g ΩΜΟΥ ΠΡΟΪΟΝΤΟΣ</t>
  </si>
  <si>
    <t>ΣΥΝΟΛΟ ΣΕ 100g ΕΤΟΙΜΟΥ ΠΡΟΪΟΝΤΟΣ (-23%)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</si>
</sst>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0" fontId="19" fillId="0" borderId="0" xfId="56" applyFont="1" applyAlignment="1">
      <alignment wrapText="1" shrinkToFi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0" fontId="20" fillId="0" borderId="13" xfId="0" applyFont="1" applyBorder="1" applyAlignment="1">
      <alignment wrapText="1" shrinkToFit="1"/>
    </xf>
    <xf numFmtId="2" fontId="0" fillId="0" borderId="14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0" xfId="56" applyNumberFormat="1" applyBorder="1" applyAlignment="1">
      <alignment horizontal="center"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18">
          <cell r="B18">
            <v>66</v>
          </cell>
          <cell r="C18">
            <v>87.8</v>
          </cell>
          <cell r="D18">
            <v>4.8</v>
          </cell>
          <cell r="E18">
            <v>3.2</v>
          </cell>
          <cell r="F18">
            <v>3.9</v>
          </cell>
          <cell r="G18">
            <v>0</v>
          </cell>
          <cell r="H18">
            <v>14</v>
          </cell>
          <cell r="I18">
            <v>0</v>
          </cell>
          <cell r="J18">
            <v>4.8</v>
          </cell>
          <cell r="K18">
            <v>115</v>
          </cell>
          <cell r="L18">
            <v>95</v>
          </cell>
          <cell r="M18">
            <v>11</v>
          </cell>
          <cell r="N18">
            <v>100</v>
          </cell>
          <cell r="P18">
            <v>55</v>
          </cell>
          <cell r="Q18">
            <v>140</v>
          </cell>
          <cell r="R18">
            <v>0.06</v>
          </cell>
          <cell r="S18">
            <v>0.4</v>
          </cell>
          <cell r="U18">
            <v>1</v>
          </cell>
          <cell r="V18">
            <v>15</v>
          </cell>
          <cell r="W18">
            <v>0.03</v>
          </cell>
          <cell r="X18">
            <v>0.17</v>
          </cell>
          <cell r="Y18">
            <v>21</v>
          </cell>
          <cell r="Z18">
            <v>0.1</v>
          </cell>
          <cell r="AA18">
            <v>0.06</v>
          </cell>
          <cell r="AB18">
            <v>0.4</v>
          </cell>
          <cell r="AC18">
            <v>6</v>
          </cell>
          <cell r="AD18">
            <v>1</v>
          </cell>
          <cell r="AE18">
            <v>52</v>
          </cell>
          <cell r="AF18">
            <v>0.03</v>
          </cell>
          <cell r="AG18">
            <v>0.09</v>
          </cell>
          <cell r="AH18">
            <v>53.18181818181818</v>
          </cell>
          <cell r="AI18">
            <v>19.393939393939394</v>
          </cell>
          <cell r="AJ18">
            <v>29.09090909090909</v>
          </cell>
          <cell r="AK18">
            <v>32.72727272727273</v>
          </cell>
          <cell r="AL18">
            <v>29.09090909090909</v>
          </cell>
          <cell r="AM18">
            <v>2.4</v>
          </cell>
          <cell r="AN18">
            <v>1.1</v>
          </cell>
          <cell r="AO18">
            <v>0.1</v>
          </cell>
        </row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7">
          <cell r="B77">
            <v>598</v>
          </cell>
          <cell r="C77">
            <v>4.6</v>
          </cell>
          <cell r="D77">
            <v>0.9</v>
          </cell>
          <cell r="E77">
            <v>18.2</v>
          </cell>
          <cell r="F77">
            <v>58</v>
          </cell>
          <cell r="G77">
            <v>7.9</v>
          </cell>
          <cell r="I77">
            <v>0.5</v>
          </cell>
          <cell r="J77">
            <v>0.4</v>
          </cell>
          <cell r="K77">
            <v>670</v>
          </cell>
          <cell r="L77">
            <v>720</v>
          </cell>
          <cell r="M77">
            <v>370</v>
          </cell>
          <cell r="N77">
            <v>10</v>
          </cell>
          <cell r="O77">
            <v>1.5</v>
          </cell>
          <cell r="P77">
            <v>20</v>
          </cell>
          <cell r="Q77">
            <v>570</v>
          </cell>
          <cell r="R77">
            <v>10.4</v>
          </cell>
          <cell r="S77">
            <v>5.3</v>
          </cell>
          <cell r="T77">
            <v>1.46</v>
          </cell>
          <cell r="W77">
            <v>0.93</v>
          </cell>
          <cell r="X77">
            <v>0.17</v>
          </cell>
          <cell r="Y77">
            <v>6</v>
          </cell>
          <cell r="Z77">
            <v>5</v>
          </cell>
          <cell r="AA77">
            <v>0.75</v>
          </cell>
          <cell r="AB77">
            <v>0</v>
          </cell>
          <cell r="AC77">
            <v>97</v>
          </cell>
          <cell r="AD77">
            <v>0</v>
          </cell>
          <cell r="AE77">
            <v>0</v>
          </cell>
          <cell r="AF77">
            <v>0</v>
          </cell>
          <cell r="AG77">
            <v>2.53</v>
          </cell>
          <cell r="AH77">
            <v>1.5802675585284283</v>
          </cell>
          <cell r="AI77">
            <v>8.481605351170568</v>
          </cell>
          <cell r="AJ77">
            <v>48.71571906354515</v>
          </cell>
          <cell r="AK77">
            <v>12.491638795986622</v>
          </cell>
          <cell r="AL77">
            <v>0.26755852842809363</v>
          </cell>
          <cell r="AM77">
            <v>8.3</v>
          </cell>
          <cell r="AN77">
            <v>21.7</v>
          </cell>
          <cell r="AO77">
            <v>25.5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  <row r="81">
          <cell r="B81">
            <v>272</v>
          </cell>
          <cell r="C81">
            <v>13.2</v>
          </cell>
          <cell r="D81">
            <v>69.3</v>
          </cell>
          <cell r="E81">
            <v>2.1</v>
          </cell>
          <cell r="F81">
            <v>0.4</v>
          </cell>
          <cell r="G81">
            <v>6.1</v>
          </cell>
          <cell r="H81">
            <v>0</v>
          </cell>
          <cell r="I81">
            <v>0</v>
          </cell>
          <cell r="J81">
            <v>69.3</v>
          </cell>
          <cell r="K81">
            <v>46</v>
          </cell>
          <cell r="L81">
            <v>76</v>
          </cell>
          <cell r="M81">
            <v>35</v>
          </cell>
          <cell r="N81">
            <v>9</v>
          </cell>
          <cell r="O81">
            <v>0.3</v>
          </cell>
          <cell r="P81">
            <v>60</v>
          </cell>
          <cell r="Q81">
            <v>1020</v>
          </cell>
          <cell r="R81">
            <v>3.8</v>
          </cell>
          <cell r="S81">
            <v>0.7</v>
          </cell>
          <cell r="T81">
            <v>0.39</v>
          </cell>
          <cell r="U81">
            <v>8</v>
          </cell>
          <cell r="V81" t="str">
            <v>n</v>
          </cell>
          <cell r="W81">
            <v>0.12</v>
          </cell>
          <cell r="X81">
            <v>0.05</v>
          </cell>
          <cell r="Y81">
            <v>12</v>
          </cell>
          <cell r="Z81">
            <v>0.6</v>
          </cell>
          <cell r="AA81">
            <v>0.25</v>
          </cell>
          <cell r="AB81">
            <v>0</v>
          </cell>
          <cell r="AC81">
            <v>10</v>
          </cell>
          <cell r="AD81">
            <v>1</v>
          </cell>
          <cell r="AE81">
            <v>0</v>
          </cell>
          <cell r="AF81">
            <v>0</v>
          </cell>
          <cell r="AG81" t="str">
            <v>n</v>
          </cell>
          <cell r="AH81">
            <v>1.3235294117647058</v>
          </cell>
          <cell r="AI81">
            <v>3.088235294117647</v>
          </cell>
          <cell r="AJ81">
            <v>101.91176470588235</v>
          </cell>
          <cell r="AL81">
            <v>101.91176470588235</v>
          </cell>
          <cell r="AM81" t="str">
            <v>n</v>
          </cell>
          <cell r="AN81" t="str">
            <v>n</v>
          </cell>
          <cell r="AO81" t="str">
            <v>n</v>
          </cell>
        </row>
        <row r="92">
          <cell r="B92">
            <v>377</v>
          </cell>
          <cell r="C92">
            <v>37.5</v>
          </cell>
          <cell r="D92">
            <v>0.6</v>
          </cell>
          <cell r="E92">
            <v>28.6</v>
          </cell>
          <cell r="F92">
            <v>29.1</v>
          </cell>
          <cell r="H92">
            <v>80.33</v>
          </cell>
          <cell r="K92">
            <v>637</v>
          </cell>
          <cell r="L92">
            <v>537.5</v>
          </cell>
          <cell r="M92">
            <v>42.5</v>
          </cell>
          <cell r="N92">
            <v>966.7</v>
          </cell>
          <cell r="O92">
            <v>40</v>
          </cell>
          <cell r="P92">
            <v>99</v>
          </cell>
          <cell r="S92">
            <v>2.65</v>
          </cell>
          <cell r="T92">
            <v>0.08</v>
          </cell>
          <cell r="AH92">
            <v>69.46949602122017</v>
          </cell>
          <cell r="AI92">
            <v>30.344827586206897</v>
          </cell>
          <cell r="AJ92">
            <v>0.636604774535809</v>
          </cell>
          <cell r="AK92">
            <v>0</v>
          </cell>
          <cell r="AL92">
            <v>0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  <row r="111">
          <cell r="B111">
            <v>163</v>
          </cell>
          <cell r="C111">
            <v>6.3</v>
          </cell>
          <cell r="D111">
            <v>37.8</v>
          </cell>
          <cell r="E111">
            <v>5.2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12.760736196319018</v>
          </cell>
          <cell r="AJ111">
            <v>92.760736196319</v>
          </cell>
          <cell r="AK111">
            <v>0</v>
          </cell>
          <cell r="AL111">
            <v>0</v>
          </cell>
          <cell r="AM111">
            <v>0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J139" t="str">
            <v>tr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O139" t="str">
            <v>n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U139" t="str">
            <v>n</v>
          </cell>
          <cell r="V139" t="str">
            <v>n</v>
          </cell>
          <cell r="W139">
            <v>0.71</v>
          </cell>
          <cell r="X139">
            <v>1.7</v>
          </cell>
          <cell r="Y139" t="str">
            <v>tr</v>
          </cell>
          <cell r="Z139">
            <v>11</v>
          </cell>
          <cell r="AA139">
            <v>0.6</v>
          </cell>
          <cell r="AB139" t="str">
            <v>tr</v>
          </cell>
          <cell r="AC139">
            <v>1250</v>
          </cell>
          <cell r="AD139" t="str">
            <v>tr</v>
          </cell>
          <cell r="AE139">
            <v>0</v>
          </cell>
          <cell r="AF139">
            <v>0</v>
          </cell>
          <cell r="AG139" t="str">
            <v>tr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  <cell r="AM139" t="str">
            <v>n</v>
          </cell>
          <cell r="AN139" t="str">
            <v>n</v>
          </cell>
          <cell r="AO139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55" zoomScaleNormal="55" zoomScalePageLayoutView="55" workbookViewId="0" topLeftCell="G1">
      <selection activeCell="J46" sqref="J46"/>
    </sheetView>
  </sheetViews>
  <sheetFormatPr defaultColWidth="9.140625" defaultRowHeight="15"/>
  <cols>
    <col min="1" max="1" width="23.7109375" style="1" customWidth="1"/>
    <col min="2" max="2" width="11.8515625" style="2" customWidth="1"/>
    <col min="3" max="3" width="12.28125" style="2" customWidth="1"/>
    <col min="4" max="4" width="10.8515625" style="2" customWidth="1"/>
    <col min="5" max="5" width="15.7109375" style="2" customWidth="1"/>
    <col min="6" max="8" width="9.140625" style="2" customWidth="1"/>
    <col min="9" max="9" width="14.00390625" style="2" customWidth="1"/>
    <col min="10" max="11" width="9.140625" style="2" customWidth="1"/>
    <col min="12" max="12" width="9.8515625" style="2" customWidth="1"/>
    <col min="13" max="13" width="12.8515625" style="2" customWidth="1"/>
    <col min="14" max="14" width="15.28125" style="2" customWidth="1"/>
    <col min="15" max="15" width="9.140625" style="2" customWidth="1"/>
    <col min="16" max="16" width="13.140625" style="2" customWidth="1"/>
    <col min="17" max="17" width="9.140625" style="2" customWidth="1"/>
    <col min="18" max="18" width="12.28125" style="2" customWidth="1"/>
    <col min="19" max="20" width="9.140625" style="2" customWidth="1"/>
    <col min="21" max="21" width="7.57421875" style="2" customWidth="1"/>
    <col min="22" max="22" width="10.57421875" style="2" customWidth="1"/>
    <col min="23" max="23" width="9.140625" style="2" customWidth="1"/>
    <col min="24" max="24" width="11.140625" style="2" customWidth="1"/>
    <col min="25" max="25" width="14.28125" style="2" customWidth="1"/>
    <col min="26" max="26" width="14.00390625" style="2" customWidth="1"/>
    <col min="27" max="16384" width="9.140625" style="2" customWidth="1"/>
  </cols>
  <sheetData>
    <row r="1" spans="1:47" ht="15">
      <c r="A1" s="1" t="s">
        <v>0</v>
      </c>
      <c r="AR1" s="3"/>
      <c r="AS1" s="3"/>
      <c r="AT1" s="3"/>
      <c r="AU1" s="3"/>
    </row>
    <row r="2" ht="28.5">
      <c r="A2" s="1" t="s">
        <v>1</v>
      </c>
    </row>
    <row r="4" spans="1:42" ht="6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6" t="s">
        <v>42</v>
      </c>
    </row>
    <row r="5" spans="1:42" ht="14.25">
      <c r="A5" s="8" t="s">
        <v>43</v>
      </c>
      <c r="B5" s="9">
        <v>2000</v>
      </c>
      <c r="C5" s="10">
        <f>20*'[1]ΣΥΣΤΑΣΗ ΤΡΟΦΙΜΩΝ'!B6</f>
        <v>6820</v>
      </c>
      <c r="D5" s="10">
        <f>20*'[1]ΣΥΣΤΑΣΗ ΤΡΟΦΙΜΩΝ'!C6</f>
        <v>280</v>
      </c>
      <c r="E5" s="10">
        <f>20*'[1]ΣΥΣΤΑΣΗ ΤΡΟΦΙΜΩΝ'!D6</f>
        <v>1506</v>
      </c>
      <c r="F5" s="10">
        <f>20*'[1]ΣΥΣΤΑΣΗ ΤΡΟΦΙΜΩΝ'!E6</f>
        <v>230</v>
      </c>
      <c r="G5" s="10">
        <f>20*'[1]ΣΥΣΤΑΣΗ ΤΡΟΦΙΜΩΝ'!F6</f>
        <v>28</v>
      </c>
      <c r="H5" s="10">
        <f>20*'[1]ΣΥΣΤΑΣΗ ΤΡΟΦΙΜΩΝ'!G6</f>
        <v>74</v>
      </c>
      <c r="I5" s="10">
        <f>20*'[1]ΣΥΣΤΑΣΗ ΤΡΟΦΙΜΩΝ'!H6</f>
        <v>0</v>
      </c>
      <c r="J5" s="10">
        <f>20*'[1]ΣΥΣΤΑΣΗ ΤΡΟΦΙΜΩΝ'!I6</f>
        <v>1478</v>
      </c>
      <c r="K5" s="10">
        <f>20*'[1]ΣΥΣΤΑΣΗ ΤΡΟΦΙΜΩΝ'!J6</f>
        <v>28</v>
      </c>
      <c r="L5" s="10">
        <f>20*'[1]ΣΥΣΤΑΣΗ ΤΡΟΦΙΜΩΝ'!K6</f>
        <v>300</v>
      </c>
      <c r="M5" s="10">
        <f>20*'[1]ΣΥΣΤΑΣΗ ΤΡΟΦΙΜΩΝ'!L6</f>
        <v>2400</v>
      </c>
      <c r="N5" s="10">
        <f>20*'[1]ΣΥΣΤΑΣΗ ΤΡΟΦΙΜΩΝ'!M6</f>
        <v>620</v>
      </c>
      <c r="O5" s="10" t="s">
        <v>44</v>
      </c>
      <c r="P5" s="10" t="s">
        <v>44</v>
      </c>
      <c r="Q5" s="10">
        <f>20*'[1]ΣΥΣΤΑΣΗ ΤΡΟΦΙΜΩΝ'!P6</f>
        <v>60</v>
      </c>
      <c r="R5" s="10">
        <f>20*'[1]ΣΥΣΤΑΣΗ ΤΡΟΦΙΜΩΝ'!Q6</f>
        <v>2600</v>
      </c>
      <c r="S5" s="10">
        <f>20*'[1]ΣΥΣΤΑΣΗ ΤΡΟΦΙΜΩΝ'!R6</f>
        <v>30</v>
      </c>
      <c r="T5" s="10">
        <f>20*'[1]ΣΥΣΤΑΣΗ ΤΡΟΦΙΜΩΝ'!S6</f>
        <v>18</v>
      </c>
      <c r="U5" s="10">
        <f>20*'[1]ΣΥΣΤΑΣΗ ΤΡΟΦΙΜΩΝ'!T6</f>
        <v>3.5999999999999996</v>
      </c>
      <c r="V5" s="11">
        <f>20*'[1]ΣΥΣΤΑΣΗ ΤΡΟΦΙΜΩΝ'!U6</f>
        <v>840</v>
      </c>
      <c r="W5" s="9" t="s">
        <v>45</v>
      </c>
      <c r="X5" s="10">
        <f>20*'[1]ΣΥΣΤΑΣΗ ΤΡΟΦΙΜΩΝ'!W6*0.8</f>
        <v>1.6</v>
      </c>
      <c r="Y5" s="10">
        <f>20*'[1]ΣΥΣΤΑΣΗ ΤΡΟΦΙΜΩΝ'!X6*0.9</f>
        <v>0.54</v>
      </c>
      <c r="Z5" s="10">
        <f>20*'[1]ΣΥΣΤΑΣΗ ΤΡΟΦΙΜΩΝ'!Y6</f>
        <v>0</v>
      </c>
      <c r="AA5" s="10">
        <f>20*'[1]ΣΥΣΤΑΣΗ ΤΡΟΦΙΜΩΝ'!Z6*0.9</f>
        <v>12.6</v>
      </c>
      <c r="AB5" s="10">
        <f>20*'[1]ΣΥΣΤΑΣΗ ΤΡΟΦΙΜΩΝ'!AA6*0.9</f>
        <v>2.7</v>
      </c>
      <c r="AC5" s="10">
        <f>20*'[1]ΣΥΣΤΑΣΗ ΤΡΟΦΙΜΩΝ'!AB6</f>
        <v>0</v>
      </c>
      <c r="AD5" s="10">
        <f>20*'[1]ΣΥΣΤΑΣΗ ΤΡΟΦΙΜΩΝ'!AC6*0.7</f>
        <v>434</v>
      </c>
      <c r="AE5" s="10">
        <f>20*'[1]ΣΥΣΤΑΣΗ ΤΡΟΦΙΜΩΝ'!AD6</f>
        <v>0</v>
      </c>
      <c r="AF5" s="10">
        <f>20*'[1]ΣΥΣΤΑΣΗ ΤΡΟΦΙΜΩΝ'!AE6</f>
        <v>0</v>
      </c>
      <c r="AG5" s="10">
        <f>20*'[1]ΣΥΣΤΑΣΗ ΤΡΟΦΙΜΩΝ'!AF6</f>
        <v>0</v>
      </c>
      <c r="AH5" s="10">
        <f>20*'[1]ΣΥΣΤΑΣΗ ΤΡΟΦΙΜΩΝ'!AG6</f>
        <v>6</v>
      </c>
      <c r="AI5" s="10">
        <f>'[1]ΣΥΣΤΑΣΗ ΤΡΟΦΙΜΩΝ'!AH6</f>
        <v>3.695014662756598</v>
      </c>
      <c r="AJ5" s="10">
        <f>'[1]ΣΥΣΤΑΣΗ ΤΡΟΦΙΜΩΝ'!AI6</f>
        <v>13.489736070381232</v>
      </c>
      <c r="AK5" s="10">
        <f>'[1]ΣΥΣΤΑΣΗ ΤΡΟΦΙΜΩΝ'!AJ6</f>
        <v>88.32844574780059</v>
      </c>
      <c r="AL5" s="10">
        <f>'[1]ΣΥΣΤΑΣΗ ΤΡΟΦΙΜΩΝ'!AK6</f>
        <v>0.5278592375366569</v>
      </c>
      <c r="AM5" s="10">
        <f>'[1]ΣΥΣΤΑΣΗ ΤΡΟΦΙΜΩΝ'!AL6</f>
        <v>1.6422287390029326</v>
      </c>
      <c r="AN5" s="10">
        <f>20*'[1]ΣΥΣΤΑΣΗ ΤΡΟΦΙΜΩΝ'!AM6</f>
        <v>4</v>
      </c>
      <c r="AO5" s="10">
        <f>20*'[1]ΣΥΣΤΑΣΗ ΤΡΟΦΙΜΩΝ'!AN6</f>
        <v>2</v>
      </c>
      <c r="AP5" s="11">
        <f>20*'[1]ΣΥΣΤΑΣΗ ΤΡΟΦΙΜΩΝ'!AO6</f>
        <v>12</v>
      </c>
    </row>
    <row r="6" spans="1:42" ht="14.25">
      <c r="A6" s="8" t="s">
        <v>46</v>
      </c>
      <c r="B6" s="9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3600</v>
      </c>
      <c r="P6" s="10"/>
      <c r="Q6" s="10">
        <v>2400</v>
      </c>
      <c r="R6" s="10"/>
      <c r="S6" s="10"/>
      <c r="T6" s="10"/>
      <c r="U6" s="10"/>
      <c r="V6" s="11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</row>
    <row r="7" spans="1:42" ht="14.25">
      <c r="A7" s="8" t="s">
        <v>47</v>
      </c>
      <c r="B7" s="9">
        <v>10</v>
      </c>
      <c r="C7" s="10">
        <f>0.1*'[1]ΣΥΣΤΑΣΗ ΤΡΟΦΙΜΩΝ'!B111</f>
        <v>16.3</v>
      </c>
      <c r="D7" s="10">
        <f>0.1*'[1]ΣΥΣΤΑΣΗ ΤΡΟΦΙΜΩΝ'!C111</f>
        <v>0.63</v>
      </c>
      <c r="E7" s="10">
        <f>0.1*'[1]ΣΥΣΤΑΣΗ ΤΡΟΦΙΜΩΝ'!D111</f>
        <v>3.78</v>
      </c>
      <c r="F7" s="10">
        <f>0.1*'[1]ΣΥΣΤΑΣΗ ΤΡΟΦΙΜΩΝ'!E111</f>
        <v>0.52</v>
      </c>
      <c r="G7" s="10" t="s">
        <v>48</v>
      </c>
      <c r="H7" s="10">
        <f>0.1*'[1]ΣΥΣΤΑΣΗ ΤΡΟΦΙΜΩΝ'!G111</f>
        <v>0</v>
      </c>
      <c r="I7" s="10">
        <f>0.1*'[1]ΣΥΣΤΑΣΗ ΤΡΟΦΙΜΩΝ'!H111</f>
        <v>0</v>
      </c>
      <c r="J7" s="10">
        <f>0.1*'[1]ΣΥΣΤΑΣΗ ΤΡΟΦΙΜΩΝ'!I111</f>
        <v>3.78</v>
      </c>
      <c r="K7" s="10" t="str">
        <f>'[1]ΣΥΣΤΑΣΗ ΤΡΟΦΙΜΩΝ'!J111</f>
        <v>tr</v>
      </c>
      <c r="L7" s="10">
        <f>0.1*'[1]ΣΥΣΤΑΣΗ ΤΡΟΦΙΜΩΝ'!K111</f>
        <v>113</v>
      </c>
      <c r="M7" s="10">
        <f>0.1*'[1]ΣΥΣΤΑΣΗ ΤΡΟΦΙΜΩΝ'!L111</f>
        <v>843</v>
      </c>
      <c r="N7" s="10">
        <f>0.1*'[1]ΣΥΣΤΑΣΗ ΤΡΟΦΙΜΩΝ'!M111</f>
        <v>0.9</v>
      </c>
      <c r="O7" s="10">
        <f>0.1*'[1]ΣΥΣΤΑΣΗ ΤΡΟΦΙΜΩΝ'!N111</f>
        <v>2.9000000000000004</v>
      </c>
      <c r="P7" s="10" t="str">
        <f>'[1]ΣΥΣΤΑΣΗ ΤΡΟΦΙΜΩΝ'!O111</f>
        <v>tr</v>
      </c>
      <c r="Q7" s="10">
        <f>0.1*'[1]ΣΥΣΤΑΣΗ ΤΡΟΦΙΜΩΝ'!P111</f>
        <v>1180</v>
      </c>
      <c r="R7" s="10">
        <f>0.1*'[1]ΣΥΣΤΑΣΗ ΤΡΟΦΙΜΩΝ'!Q111</f>
        <v>4.9</v>
      </c>
      <c r="S7" s="10" t="str">
        <f>'[1]ΣΥΣΤΑΣΗ ΤΡΟΦΙΜΩΝ'!R111</f>
        <v>tr</v>
      </c>
      <c r="T7" s="10">
        <f>0.1*'[1]ΣΥΣΤΑΣΗ ΤΡΟΦΙΜΩΝ'!S111</f>
        <v>0.27999999999999997</v>
      </c>
      <c r="U7" s="10" t="str">
        <f>'[1]ΣΥΣΤΑΣΗ ΤΡΟΦΙΜΩΝ'!T111</f>
        <v>tr</v>
      </c>
      <c r="V7" s="11" t="str">
        <f>'[1]ΣΥΣΤΑΣΗ ΤΡΟΦΙΜΩΝ'!U111</f>
        <v>tr</v>
      </c>
      <c r="W7" s="9" t="str">
        <f>'[1]ΣΥΣΤΑΣΗ ΤΡΟΦΙΜΩΝ'!V111</f>
        <v>tr</v>
      </c>
      <c r="X7" s="10" t="str">
        <f>'[1]ΣΥΣΤΑΣΗ ΤΡΟΦΙΜΩΝ'!W111</f>
        <v>tr</v>
      </c>
      <c r="Y7" s="10" t="str">
        <f>'[1]ΣΥΣΤΑΣΗ ΤΡΟΦΙΜΩΝ'!X111</f>
        <v>tr</v>
      </c>
      <c r="Z7" s="10">
        <f>'[1]ΣΥΣΤΑΣΗ ΤΡΟΦΙΜΩΝ'!Y111</f>
        <v>0</v>
      </c>
      <c r="AA7" s="10" t="str">
        <f>'[1]ΣΥΣΤΑΣΗ ΤΡΟΦΙΜΩΝ'!Z111</f>
        <v>tr</v>
      </c>
      <c r="AB7" s="10" t="str">
        <f>'[1]ΣΥΣΤΑΣΗ ΤΡΟΦΙΜΩΝ'!AA111</f>
        <v>tr</v>
      </c>
      <c r="AC7" s="10">
        <f>'[1]ΣΥΣΤΑΣΗ ΤΡΟΦΙΜΩΝ'!AB111</f>
        <v>0</v>
      </c>
      <c r="AD7" s="10" t="str">
        <f>'[1]ΣΥΣΤΑΣΗ ΤΡΟΦΙΜΩΝ'!AC111</f>
        <v>tr</v>
      </c>
      <c r="AE7" s="10">
        <f>'[1]ΣΥΣΤΑΣΗ ΤΡΟΦΙΜΩΝ'!AD111</f>
        <v>0</v>
      </c>
      <c r="AF7" s="10">
        <f>'[1]ΣΥΣΤΑΣΗ ΤΡΟΦΙΜΩΝ'!AE111</f>
        <v>0</v>
      </c>
      <c r="AG7" s="10">
        <f>'[1]ΣΥΣΤΑΣΗ ΤΡΟΦΙΜΩΝ'!AF111</f>
        <v>0</v>
      </c>
      <c r="AH7" s="10" t="str">
        <f>'[1]ΣΥΣΤΑΣΗ ΤΡΟΦΙΜΩΝ'!AG111</f>
        <v>tr</v>
      </c>
      <c r="AI7" s="10">
        <f>'[1]ΣΥΣΤΑΣΗ ΤΡΟΦΙΜΩΝ'!AH111</f>
        <v>0</v>
      </c>
      <c r="AJ7" s="10">
        <f>'[1]ΣΥΣΤΑΣΗ ΤΡΟΦΙΜΩΝ'!AI111</f>
        <v>12.760736196319018</v>
      </c>
      <c r="AK7" s="10">
        <f>'[1]ΣΥΣΤΑΣΗ ΤΡΟΦΙΜΩΝ'!AJ111</f>
        <v>92.760736196319</v>
      </c>
      <c r="AL7" s="10">
        <f>'[1]ΣΥΣΤΑΣΗ ΤΡΟΦΙΜΩΝ'!AK111</f>
        <v>0</v>
      </c>
      <c r="AM7" s="10">
        <f>'[1]ΣΥΣΤΑΣΗ ΤΡΟΦΙΜΩΝ'!AL111</f>
        <v>0</v>
      </c>
      <c r="AN7" s="10">
        <f>0.1*'[1]ΣΥΣΤΑΣΗ ΤΡΟΦΙΜΩΝ'!AM111</f>
        <v>0</v>
      </c>
      <c r="AO7" s="10" t="s">
        <v>48</v>
      </c>
      <c r="AP7" s="11" t="s">
        <v>48</v>
      </c>
    </row>
    <row r="8" spans="1:42" ht="14.25">
      <c r="A8" s="8" t="s">
        <v>49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</row>
    <row r="9" spans="1:42" ht="14.25">
      <c r="A9" s="8" t="s">
        <v>50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</row>
    <row r="10" spans="1:42" ht="14.25">
      <c r="A10" s="8" t="s">
        <v>51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</row>
    <row r="11" spans="1:42" ht="14.25">
      <c r="A11" s="8" t="s">
        <v>52</v>
      </c>
      <c r="B11" s="9">
        <v>440</v>
      </c>
      <c r="C11" s="10">
        <f>4.4*'[1]ΣΥΣΤΑΣΗ ΤΡΟΦΙΜΩΝ'!B22</f>
        <v>3955.6000000000004</v>
      </c>
      <c r="D11" s="10" t="str">
        <f>'[1]ΣΥΣΤΑΣΗ ΤΡΟΦΙΜΩΝ'!C22</f>
        <v>tr</v>
      </c>
      <c r="E11" s="10" t="str">
        <f>'[1]ΣΥΣΤΑΣΗ ΤΡΟΦΙΜΩΝ'!D22</f>
        <v>tr</v>
      </c>
      <c r="F11" s="10" t="str">
        <f>'[1]ΣΥΣΤΑΣΗ ΤΡΟΦΙΜΩΝ'!E22</f>
        <v>tr</v>
      </c>
      <c r="G11" s="10">
        <f>4.4*'[1]ΣΥΣΤΑΣΗ ΤΡΟΦΙΜΩΝ'!F22</f>
        <v>439.56000000000006</v>
      </c>
      <c r="H11" s="10">
        <f>4.4*'[1]ΣΥΣΤΑΣΗ ΤΡΟΦΙΜΩΝ'!G22</f>
        <v>0</v>
      </c>
      <c r="I11" s="10">
        <f>4.4*'[1]ΣΥΣΤΑΣΗ ΤΡΟΦΙΜΩΝ'!H22</f>
        <v>0</v>
      </c>
      <c r="J11" s="10">
        <f>4.4*'[1]ΣΥΣΤΑΣΗ ΤΡΟΦΙΜΩΝ'!I22</f>
        <v>0</v>
      </c>
      <c r="K11" s="10">
        <f>4.4*'[1]ΣΥΣΤΑΣΗ ΤΡΟΦΙΜΩΝ'!J22</f>
        <v>0</v>
      </c>
      <c r="L11" s="10" t="str">
        <f>'[1]ΣΥΣΤΑΣΗ ΤΡΟΦΙΜΩΝ'!K22</f>
        <v>tr</v>
      </c>
      <c r="M11" s="10" t="str">
        <f>'[1]ΣΥΣΤΑΣΗ ΤΡΟΦΙΜΩΝ'!L22</f>
        <v>tr</v>
      </c>
      <c r="N11" s="10" t="str">
        <f>'[1]ΣΥΣΤΑΣΗ ΤΡΟΦΙΜΩΝ'!M22</f>
        <v>tr</v>
      </c>
      <c r="O11" s="10" t="s">
        <v>48</v>
      </c>
      <c r="P11" s="10" t="s">
        <v>48</v>
      </c>
      <c r="Q11" s="10" t="str">
        <f>'[1]ΣΥΣΤΑΣΗ ΤΡΟΦΙΜΩΝ'!P22</f>
        <v>tr</v>
      </c>
      <c r="R11" s="10" t="str">
        <f>'[1]ΣΥΣΤΑΣΗ ΤΡΟΦΙΜΩΝ'!Q22</f>
        <v>n</v>
      </c>
      <c r="S11" s="10" t="str">
        <f>'[1]ΣΥΣΤΑΣΗ ΤΡΟΦΙΜΩΝ'!R22</f>
        <v>tr</v>
      </c>
      <c r="T11" s="10" t="str">
        <f>'[1]ΣΥΣΤΑΣΗ ΤΡΟΦΙΜΩΝ'!S22</f>
        <v>tr</v>
      </c>
      <c r="U11" s="10" t="str">
        <f>'[1]ΣΥΣΤΑΣΗ ΤΡΟΦΙΜΩΝ'!T22</f>
        <v>tr</v>
      </c>
      <c r="V11" s="11" t="str">
        <f>'[1]ΣΥΣΤΑΣΗ ΤΡΟΦΙΜΩΝ'!U22</f>
        <v>tr</v>
      </c>
      <c r="W11" s="9" t="str">
        <f>'[1]ΣΥΣΤΑΣΗ ΤΡΟΦΙΜΩΝ'!V22</f>
        <v>n</v>
      </c>
      <c r="X11" s="10" t="str">
        <f>'[1]ΣΥΣΤΑΣΗ ΤΡΟΦΙΜΩΝ'!W22</f>
        <v>tr</v>
      </c>
      <c r="Y11" s="10" t="str">
        <f>'[1]ΣΥΣΤΑΣΗ ΤΡΟΦΙΜΩΝ'!X22</f>
        <v>tr</v>
      </c>
      <c r="Z11" s="10" t="str">
        <f>'[1]ΣΥΣΤΑΣΗ ΤΡΟΦΙΜΩΝ'!Y22</f>
        <v>n</v>
      </c>
      <c r="AA11" s="10" t="str">
        <f>'[1]ΣΥΣΤΑΣΗ ΤΡΟΦΙΜΩΝ'!Z22</f>
        <v>tr</v>
      </c>
      <c r="AB11" s="10" t="str">
        <f>'[1]ΣΥΣΤΑΣΗ ΤΡΟΦΙΜΩΝ'!AA22</f>
        <v>tr</v>
      </c>
      <c r="AC11" s="10">
        <f>'[1]ΣΥΣΤΑΣΗ ΤΡΟΦΙΜΩΝ'!AB22</f>
        <v>0</v>
      </c>
      <c r="AD11" s="10" t="str">
        <f>'[1]ΣΥΣΤΑΣΗ ΤΡΟΦΙΜΩΝ'!AC22</f>
        <v>tr</v>
      </c>
      <c r="AE11" s="10">
        <f>4.4*'[1]ΣΥΣΤΑΣΗ ΤΡΟΦΙΜΩΝ'!AD22</f>
        <v>0</v>
      </c>
      <c r="AF11" s="10">
        <f>4.4*'[1]ΣΥΣΤΑΣΗ ΤΡΟΦΙΜΩΝ'!AE22</f>
        <v>0</v>
      </c>
      <c r="AG11" s="10">
        <f>4.4*'[1]ΣΥΣΤΑΣΗ ΤΡΟΦΙΜΩΝ'!AF22</f>
        <v>0</v>
      </c>
      <c r="AH11" s="10">
        <f>4.4*'[1]ΣΥΣΤΑΣΗ ΤΡΟΦΙΜΩΝ'!AG22</f>
        <v>22.44</v>
      </c>
      <c r="AI11" s="10">
        <f>'[1]ΣΥΣΤΑΣΗ ΤΡΟΦΙΜΩΝ'!AH22</f>
        <v>100.0111234705228</v>
      </c>
      <c r="AJ11" s="10">
        <v>0</v>
      </c>
      <c r="AK11" s="10">
        <v>0</v>
      </c>
      <c r="AL11" s="10">
        <f>'[1]ΣΥΣΤΑΣΗ ΤΡΟΦΙΜΩΝ'!AK22</f>
        <v>14.015572858731923</v>
      </c>
      <c r="AM11" s="10">
        <f>'[1]ΣΥΣΤΑΣΗ ΤΡΟΦΙΜΩΝ'!AL22</f>
        <v>0</v>
      </c>
      <c r="AN11" s="10">
        <f>4.4*'[1]ΣΥΣΤΑΣΗ ΤΡΟΦΙΜΩΝ'!AM22</f>
        <v>61.60000000000001</v>
      </c>
      <c r="AO11" s="10">
        <f>4.4*'[1]ΣΥΣΤΑΣΗ ΤΡΟΦΙΜΩΝ'!AN22</f>
        <v>306.68000000000006</v>
      </c>
      <c r="AP11" s="11">
        <f>4.4*'[1]ΣΥΣΤΑΣΗ ΤΡΟΦΙΜΩΝ'!AO22</f>
        <v>49.28</v>
      </c>
    </row>
    <row r="12" spans="1:42" ht="14.25">
      <c r="A12" s="8" t="s">
        <v>53</v>
      </c>
      <c r="B12" s="9">
        <v>100</v>
      </c>
      <c r="C12" s="10">
        <f>'[1]ΣΥΣΤΑΣΗ ΤΡΟΦΙΜΩΝ'!B139</f>
        <v>53</v>
      </c>
      <c r="D12" s="10">
        <f>'[1]ΣΥΣΤΑΣΗ ΤΡΟΦΙΜΩΝ'!C139</f>
        <v>70</v>
      </c>
      <c r="E12" s="10">
        <f>'[1]ΣΥΣΤΑΣΗ ΤΡΟΦΙΜΩΝ'!D139</f>
        <v>1.1</v>
      </c>
      <c r="F12" s="10">
        <f>'[1]ΣΥΣΤΑΣΗ ΤΡΟΦΙΜΩΝ'!E139</f>
        <v>11.4</v>
      </c>
      <c r="G12" s="10">
        <f>'[1]ΣΥΣΤΑΣΗ ΤΡΟΦΙΜΩΝ'!F139</f>
        <v>0.4</v>
      </c>
      <c r="H12" s="10">
        <f>'[1]ΣΥΣΤΑΣΗ ΤΡΟΦΙΜΩΝ'!G139</f>
        <v>6.2</v>
      </c>
      <c r="I12" s="10">
        <f>'[1]ΣΥΣΤΑΣΗ ΤΡΟΦΙΜΩΝ'!H139</f>
        <v>0</v>
      </c>
      <c r="J12" s="10">
        <f>'[1]ΣΥΣΤΑΣΗ ΤΡΟΦΙΜΩΝ'!I139</f>
        <v>1.1</v>
      </c>
      <c r="K12" s="10" t="str">
        <f>'[1]ΣΥΣΤΑΣΗ ΤΡΟΦΙΜΩΝ'!J139</f>
        <v>tr</v>
      </c>
      <c r="L12" s="10">
        <f>'[1]ΣΥΣΤΑΣΗ ΤΡΟΦΙΜΩΝ'!K139</f>
        <v>25</v>
      </c>
      <c r="M12" s="10">
        <f>'[1]ΣΥΣΤΑΣΗ ΤΡΟΦΙΜΩΝ'!L139</f>
        <v>390</v>
      </c>
      <c r="N12" s="10">
        <f>'[1]ΣΥΣΤΑΣΗ ΤΡΟΦΙΜΩΝ'!M139</f>
        <v>59</v>
      </c>
      <c r="O12" s="10">
        <f>'[1]ΣΥΣΤΑΣΗ ΤΡΟΦΙΜΩΝ'!N139</f>
        <v>20</v>
      </c>
      <c r="P12" s="10" t="str">
        <f>'[1]ΣΥΣΤΑΣΗ ΤΡΟΦΙΜΩΝ'!O139</f>
        <v>n</v>
      </c>
      <c r="Q12" s="10">
        <f>'[1]ΣΥΣΤΑΣΗ ΤΡΟΦΙΜΩΝ'!P139</f>
        <v>16</v>
      </c>
      <c r="R12" s="10">
        <f>'[1]ΣΥΣΤΑΣΗ ΤΡΟΦΙΜΩΝ'!Q139</f>
        <v>610</v>
      </c>
      <c r="S12" s="10">
        <f>'[1]ΣΥΣΤΑΣΗ ΤΡΟΦΙΜΩΝ'!R139</f>
        <v>5</v>
      </c>
      <c r="T12" s="10">
        <f>'[1]ΣΥΣΤΑΣΗ ΤΡΟΦΙΜΩΝ'!S139</f>
        <v>3.2</v>
      </c>
      <c r="U12" s="10">
        <f>'[1]ΣΥΣΤΑΣΗ ΤΡΟΦΙΜΩΝ'!T139</f>
        <v>1.6</v>
      </c>
      <c r="V12" s="11" t="str">
        <f>'[1]ΣΥΣΤΑΣΗ ΤΡΟΦΙΜΩΝ'!U139</f>
        <v>n</v>
      </c>
      <c r="W12" s="9" t="str">
        <f>'[1]ΣΥΣΤΑΣΗ ΤΡΟΦΙΜΩΝ'!V139</f>
        <v>n</v>
      </c>
      <c r="X12" s="10">
        <f>'[1]ΣΥΣΤΑΣΗ ΤΡΟΦΙΜΩΝ'!W139</f>
        <v>0.71</v>
      </c>
      <c r="Y12" s="10">
        <f>'[1]ΣΥΣΤΑΣΗ ΤΡΟΦΙΜΩΝ'!X139</f>
        <v>1.7</v>
      </c>
      <c r="Z12" s="10" t="str">
        <f>'[1]ΣΥΣΤΑΣΗ ΤΡΟΦΙΜΩΝ'!Y139</f>
        <v>tr</v>
      </c>
      <c r="AA12" s="10">
        <f>'[1]ΣΥΣΤΑΣΗ ΤΡΟΦΙΜΩΝ'!Z139</f>
        <v>11</v>
      </c>
      <c r="AB12" s="10">
        <f>'[1]ΣΥΣΤΑΣΗ ΤΡΟΦΙΜΩΝ'!AA139</f>
        <v>0.6</v>
      </c>
      <c r="AC12" s="10" t="str">
        <f>'[1]ΣΥΣΤΑΣΗ ΤΡΟΦΙΜΩΝ'!AB139</f>
        <v>tr</v>
      </c>
      <c r="AD12" s="10">
        <f>'[1]ΣΥΣΤΑΣΗ ΤΡΟΦΙΜΩΝ'!AC139</f>
        <v>1250</v>
      </c>
      <c r="AE12" s="10" t="str">
        <f>'[1]ΣΥΣΤΑΣΗ ΤΡΟΦΙΜΩΝ'!AD139</f>
        <v>tr</v>
      </c>
      <c r="AF12" s="10">
        <f>'[1]ΣΥΣΤΑΣΗ ΤΡΟΦΙΜΩΝ'!AE139</f>
        <v>0</v>
      </c>
      <c r="AG12" s="10">
        <f>'[1]ΣΥΣΤΑΣΗ ΤΡΟΦΙΜΩΝ'!AF139</f>
        <v>0</v>
      </c>
      <c r="AH12" s="10" t="str">
        <f>'[1]ΣΥΣΤΑΣΗ ΤΡΟΦΙΜΩΝ'!AG139</f>
        <v>tr</v>
      </c>
      <c r="AI12" s="10">
        <f>'[1]ΣΥΣΤΑΣΗ ΤΡΟΦΙΜΩΝ'!AH139</f>
        <v>6.7924528301886795</v>
      </c>
      <c r="AJ12" s="10">
        <f>'[1]ΣΥΣΤΑΣΗ ΤΡΟΦΙΜΩΝ'!AI139</f>
        <v>86.0377358490566</v>
      </c>
      <c r="AK12" s="10">
        <f>'[1]ΣΥΣΤΑΣΗ ΤΡΟΦΙΜΩΝ'!AJ139</f>
        <v>8.301886792452832</v>
      </c>
      <c r="AL12" s="10">
        <f>'[1]ΣΥΣΤΑΣΗ ΤΡΟΦΙΜΩΝ'!AK139</f>
        <v>0</v>
      </c>
      <c r="AM12" s="10">
        <f>'[1]ΣΥΣΤΑΣΗ ΤΡΟΦΙΜΩΝ'!AL139</f>
        <v>0</v>
      </c>
      <c r="AN12" s="10" t="str">
        <f>'[1]ΣΥΣΤΑΣΗ ΤΡΟΦΙΜΩΝ'!AM139</f>
        <v>n</v>
      </c>
      <c r="AO12" s="10" t="str">
        <f>'[1]ΣΥΣΤΑΣΗ ΤΡΟΦΙΜΩΝ'!AN139</f>
        <v>n</v>
      </c>
      <c r="AP12" s="11" t="str">
        <f>'[1]ΣΥΣΤΑΣΗ ΤΡΟΦΙΜΩΝ'!AO139</f>
        <v>n</v>
      </c>
    </row>
    <row r="13" spans="1:42" ht="14.25">
      <c r="A13" s="8" t="s">
        <v>54</v>
      </c>
      <c r="B13" s="9">
        <v>1000</v>
      </c>
      <c r="C13" s="10">
        <f>10*'[1]ΣΥΣΤΑΣΗ ΤΡΟΦΙΜΩΝ'!B18</f>
        <v>660</v>
      </c>
      <c r="D13" s="10">
        <f>10*'[1]ΣΥΣΤΑΣΗ ΤΡΟΦΙΜΩΝ'!C18</f>
        <v>878</v>
      </c>
      <c r="E13" s="10">
        <f>10*'[1]ΣΥΣΤΑΣΗ ΤΡΟΦΙΜΩΝ'!D18</f>
        <v>48</v>
      </c>
      <c r="F13" s="10">
        <f>10*'[1]ΣΥΣΤΑΣΗ ΤΡΟΦΙΜΩΝ'!E18</f>
        <v>32</v>
      </c>
      <c r="G13" s="10">
        <f>10*'[1]ΣΥΣΤΑΣΗ ΤΡΟΦΙΜΩΝ'!F18</f>
        <v>39</v>
      </c>
      <c r="H13" s="10">
        <f>10*'[1]ΣΥΣΤΑΣΗ ΤΡΟΦΙΜΩΝ'!G18</f>
        <v>0</v>
      </c>
      <c r="I13" s="10">
        <f>10*'[1]ΣΥΣΤΑΣΗ ΤΡΟΦΙΜΩΝ'!H18</f>
        <v>140</v>
      </c>
      <c r="J13" s="10">
        <f>10*'[1]ΣΥΣΤΑΣΗ ΤΡΟΦΙΜΩΝ'!I18</f>
        <v>0</v>
      </c>
      <c r="K13" s="10">
        <f>10*'[1]ΣΥΣΤΑΣΗ ΤΡΟΦΙΜΩΝ'!J18</f>
        <v>48</v>
      </c>
      <c r="L13" s="10">
        <f>10*'[1]ΣΥΣΤΑΣΗ ΤΡΟΦΙΜΩΝ'!K18</f>
        <v>1150</v>
      </c>
      <c r="M13" s="10">
        <f>10*'[1]ΣΥΣΤΑΣΗ ΤΡΟΦΙΜΩΝ'!L18</f>
        <v>950</v>
      </c>
      <c r="N13" s="10">
        <f>10*'[1]ΣΥΣΤΑΣΗ ΤΡΟΦΙΜΩΝ'!M18</f>
        <v>110</v>
      </c>
      <c r="O13" s="10">
        <f>10*'[1]ΣΥΣΤΑΣΗ ΤΡΟΦΙΜΩΝ'!N18</f>
        <v>1000</v>
      </c>
      <c r="P13" s="10">
        <v>0</v>
      </c>
      <c r="Q13" s="10">
        <f>10*'[1]ΣΥΣΤΑΣΗ ΤΡΟΦΙΜΩΝ'!P18</f>
        <v>550</v>
      </c>
      <c r="R13" s="10">
        <f>10*'[1]ΣΥΣΤΑΣΗ ΤΡΟΦΙΜΩΝ'!Q18</f>
        <v>1400</v>
      </c>
      <c r="S13" s="10">
        <f>10*'[1]ΣΥΣΤΑΣΗ ΤΡΟΦΙΜΩΝ'!R18</f>
        <v>0.6</v>
      </c>
      <c r="T13" s="10">
        <f>10*'[1]ΣΥΣΤΑΣΗ ΤΡΟΦΙΜΩΝ'!S18</f>
        <v>4</v>
      </c>
      <c r="U13" s="10">
        <v>0</v>
      </c>
      <c r="V13" s="11">
        <f>10*'[1]ΣΥΣΤΑΣΗ ΤΡΟΦΙΜΩΝ'!U18</f>
        <v>10</v>
      </c>
      <c r="W13" s="9">
        <f>10*'[1]ΣΥΣΤΑΣΗ ΤΡΟΦΙΜΩΝ'!V18</f>
        <v>150</v>
      </c>
      <c r="X13" s="10">
        <f>10*'[1]ΣΥΣΤΑΣΗ ΤΡΟΦΙΜΩΝ'!W18*0.6</f>
        <v>0.18</v>
      </c>
      <c r="Y13" s="10">
        <f>10*'[1]ΣΥΣΤΑΣΗ ΤΡΟΦΙΜΩΝ'!X18</f>
        <v>1.7000000000000002</v>
      </c>
      <c r="Z13" s="10">
        <f>10*'[1]ΣΥΣΤΑΣΗ ΤΡΟΦΙΜΩΝ'!Y18</f>
        <v>210</v>
      </c>
      <c r="AA13" s="10">
        <f>10*'[1]ΣΥΣΤΑΣΗ ΤΡΟΦΙΜΩΝ'!Z18</f>
        <v>1</v>
      </c>
      <c r="AB13" s="10">
        <f>10*'[1]ΣΥΣΤΑΣΗ ΤΡΟΦΙΜΩΝ'!AA18*0.55</f>
        <v>0.33</v>
      </c>
      <c r="AC13" s="10">
        <f>10*'[1]ΣΥΣΤΑΣΗ ΤΡΟΦΙΜΩΝ'!AB18*0.3</f>
        <v>1.2</v>
      </c>
      <c r="AD13" s="10">
        <f>10*'[1]ΣΥΣΤΑΣΗ ΤΡΟΦΙΜΩΝ'!AC18*0.7</f>
        <v>42</v>
      </c>
      <c r="AE13" s="10">
        <f>10*'[1]ΣΥΣΤΑΣΗ ΤΡΟΦΙΜΩΝ'!AD18*0.45</f>
        <v>4.5</v>
      </c>
      <c r="AF13" s="10">
        <f>10*'[1]ΣΥΣΤΑΣΗ ΤΡΟΦΙΜΩΝ'!AE18</f>
        <v>520</v>
      </c>
      <c r="AG13" s="10">
        <f>10*'[1]ΣΥΣΤΑΣΗ ΤΡΟΦΙΜΩΝ'!AF18</f>
        <v>0.3</v>
      </c>
      <c r="AH13" s="10">
        <f>10*'[1]ΣΥΣΤΑΣΗ ΤΡΟΦΙΜΩΝ'!AG18</f>
        <v>0.8999999999999999</v>
      </c>
      <c r="AI13" s="10">
        <f>'[1]ΣΥΣΤΑΣΗ ΤΡΟΦΙΜΩΝ'!AH18</f>
        <v>53.18181818181818</v>
      </c>
      <c r="AJ13" s="10">
        <f>'[1]ΣΥΣΤΑΣΗ ΤΡΟΦΙΜΩΝ'!AI18</f>
        <v>19.393939393939394</v>
      </c>
      <c r="AK13" s="10">
        <f>'[1]ΣΥΣΤΑΣΗ ΤΡΟΦΙΜΩΝ'!AJ18</f>
        <v>29.09090909090909</v>
      </c>
      <c r="AL13" s="10">
        <f>'[1]ΣΥΣΤΑΣΗ ΤΡΟΦΙΜΩΝ'!AK18</f>
        <v>32.72727272727273</v>
      </c>
      <c r="AM13" s="10">
        <f>'[1]ΣΥΣΤΑΣΗ ΤΡΟΦΙΜΩΝ'!AL18</f>
        <v>29.09090909090909</v>
      </c>
      <c r="AN13" s="10">
        <f>10*'[1]ΣΥΣΤΑΣΗ ΤΡΟΦΙΜΩΝ'!AM18</f>
        <v>24</v>
      </c>
      <c r="AO13" s="10">
        <f>10*'[1]ΣΥΣΤΑΣΗ ΤΡΟΦΙΜΩΝ'!AN18</f>
        <v>11</v>
      </c>
      <c r="AP13" s="11">
        <f>10*'[1]ΣΥΣΤΑΣΗ ΤΡΟΦΙΜΩΝ'!AO18</f>
        <v>1</v>
      </c>
    </row>
    <row r="14" spans="1:42" ht="14.25">
      <c r="A14" s="8" t="s">
        <v>55</v>
      </c>
      <c r="B14" s="9">
        <v>1000</v>
      </c>
      <c r="C14" s="10">
        <f>10*'[1]ΣΥΣΤΑΣΗ ΤΡΟΦΙΜΩΝ'!B92</f>
        <v>3770</v>
      </c>
      <c r="D14" s="10">
        <f>10*'[1]ΣΥΣΤΑΣΗ ΤΡΟΦΙΜΩΝ'!C92</f>
        <v>375</v>
      </c>
      <c r="E14" s="10">
        <f>10*'[1]ΣΥΣΤΑΣΗ ΤΡΟΦΙΜΩΝ'!D92</f>
        <v>6</v>
      </c>
      <c r="F14" s="10">
        <f>10*'[1]ΣΥΣΤΑΣΗ ΤΡΟΦΙΜΩΝ'!E92</f>
        <v>286</v>
      </c>
      <c r="G14" s="10">
        <f>10*'[1]ΣΥΣΤΑΣΗ ΤΡΟΦΙΜΩΝ'!F92</f>
        <v>291</v>
      </c>
      <c r="H14" s="10" t="s">
        <v>44</v>
      </c>
      <c r="I14" s="10">
        <f>10*'[1]ΣΥΣΤΑΣΗ ΤΡΟΦΙΜΩΝ'!H92</f>
        <v>803.3</v>
      </c>
      <c r="J14" s="10" t="s">
        <v>44</v>
      </c>
      <c r="K14" s="10" t="s">
        <v>44</v>
      </c>
      <c r="L14" s="10">
        <f>10*'[1]ΣΥΣΤΑΣΗ ΤΡΟΦΙΜΩΝ'!K92</f>
        <v>6370</v>
      </c>
      <c r="M14" s="10">
        <f>10*'[1]ΣΥΣΤΑΣΗ ΤΡΟΦΙΜΩΝ'!L92</f>
        <v>5375</v>
      </c>
      <c r="N14" s="10">
        <f>10*'[1]ΣΥΣΤΑΣΗ ΤΡΟΦΙΜΩΝ'!M92</f>
        <v>425</v>
      </c>
      <c r="O14" s="10">
        <f>10*'[1]ΣΥΣΤΑΣΗ ΤΡΟΦΙΜΩΝ'!N92</f>
        <v>9667</v>
      </c>
      <c r="P14" s="10">
        <f>10*'[1]ΣΥΣΤΑΣΗ ΤΡΟΦΙΜΩΝ'!O92</f>
        <v>400</v>
      </c>
      <c r="Q14" s="10">
        <f>10*'[1]ΣΥΣΤΑΣΗ ΤΡΟΦΙΜΩΝ'!P92</f>
        <v>990</v>
      </c>
      <c r="R14" s="10" t="s">
        <v>44</v>
      </c>
      <c r="S14" s="10" t="s">
        <v>44</v>
      </c>
      <c r="T14" s="10">
        <f>10*'[1]ΣΥΣΤΑΣΗ ΤΡΟΦΙΜΩΝ'!S92</f>
        <v>26.5</v>
      </c>
      <c r="U14" s="10">
        <f>10*'[1]ΣΥΣΤΑΣΗ ΤΡΟΦΙΜΩΝ'!T92</f>
        <v>0.8</v>
      </c>
      <c r="V14" s="11" t="s">
        <v>44</v>
      </c>
      <c r="W14" s="9" t="s">
        <v>44</v>
      </c>
      <c r="X14" s="10" t="s">
        <v>44</v>
      </c>
      <c r="Y14" s="10" t="s">
        <v>44</v>
      </c>
      <c r="Z14" s="10" t="s">
        <v>44</v>
      </c>
      <c r="AA14" s="10" t="s">
        <v>44</v>
      </c>
      <c r="AB14" s="10" t="s">
        <v>44</v>
      </c>
      <c r="AC14" s="10" t="s">
        <v>44</v>
      </c>
      <c r="AD14" s="10" t="s">
        <v>44</v>
      </c>
      <c r="AE14" s="10" t="s">
        <v>44</v>
      </c>
      <c r="AF14" s="10" t="s">
        <v>44</v>
      </c>
      <c r="AG14" s="10" t="s">
        <v>44</v>
      </c>
      <c r="AH14" s="10" t="s">
        <v>44</v>
      </c>
      <c r="AI14" s="10">
        <f>'[1]ΣΥΣΤΑΣΗ ΤΡΟΦΙΜΩΝ'!AH92</f>
        <v>69.46949602122017</v>
      </c>
      <c r="AJ14" s="10">
        <f>'[1]ΣΥΣΤΑΣΗ ΤΡΟΦΙΜΩΝ'!AI92</f>
        <v>30.344827586206897</v>
      </c>
      <c r="AK14" s="10">
        <f>'[1]ΣΥΣΤΑΣΗ ΤΡΟΦΙΜΩΝ'!AJ92</f>
        <v>0.636604774535809</v>
      </c>
      <c r="AL14" s="10">
        <f>'[1]ΣΥΣΤΑΣΗ ΤΡΟΦΙΜΩΝ'!AK92</f>
        <v>0</v>
      </c>
      <c r="AM14" s="10">
        <f>'[1]ΣΥΣΤΑΣΗ ΤΡΟΦΙΜΩΝ'!AL92</f>
        <v>0</v>
      </c>
      <c r="AN14" s="10" t="s">
        <v>48</v>
      </c>
      <c r="AO14" s="10" t="s">
        <v>48</v>
      </c>
      <c r="AP14" s="11" t="s">
        <v>48</v>
      </c>
    </row>
    <row r="15" spans="1:42" ht="14.25">
      <c r="A15" s="8" t="s">
        <v>56</v>
      </c>
      <c r="B15" s="9">
        <v>1000</v>
      </c>
      <c r="C15" s="10">
        <f>10*'[1]ΣΥΣΤΑΣΗ ΤΡΟΦΙΜΩΝ'!B99</f>
        <v>6615</v>
      </c>
      <c r="D15" s="10">
        <f>10*'[1]ΣΥΣΤΑΣΗ ΤΡΟΦΙΜΩΝ'!C99</f>
        <v>460</v>
      </c>
      <c r="E15" s="10">
        <f>10*'[1]ΣΥΣΤΑΣΗ ΤΡΟΦΙΜΩΝ'!D99</f>
        <v>480.7</v>
      </c>
      <c r="F15" s="10">
        <f>10*'[1]ΣΥΣΤΑΣΗ ΤΡΟΦΙΜΩΝ'!E99</f>
        <v>322.8</v>
      </c>
      <c r="G15" s="10">
        <f>10*'[1]ΣΥΣΤΑΣΗ ΤΡΟΦΙΜΩΝ'!F99</f>
        <v>390.20000000000005</v>
      </c>
      <c r="H15" s="10">
        <f>10*'[1]ΣΥΣΤΑΣΗ ΤΡΟΦΙΜΩΝ'!G99</f>
        <v>0</v>
      </c>
      <c r="I15" s="10">
        <f>10*'[1]ΣΥΣΤΑΣΗ ΤΡΟΦΙΜΩΝ'!H99</f>
        <v>1400</v>
      </c>
      <c r="J15" s="10">
        <f>10*'[1]ΣΥΣΤΑΣΗ ΤΡΟΦΙΜΩΝ'!I99</f>
        <v>0.2</v>
      </c>
      <c r="K15" s="10">
        <f>10*'[1]ΣΥΣΤΑΣΗ ΤΡΟΦΙΜΩΝ'!J99</f>
        <v>480</v>
      </c>
      <c r="L15" s="10">
        <f>10*'[1]ΣΥΣΤΑΣΗ ΤΡΟΦΙΜΩΝ'!K99</f>
        <v>7957</v>
      </c>
      <c r="M15" s="10" t="s">
        <v>44</v>
      </c>
      <c r="N15" s="10">
        <f>10*'[1]ΣΥΣΤΑΣΗ ΤΡΟΦΙΜΩΝ'!M99</f>
        <v>699.7</v>
      </c>
      <c r="O15" s="10" t="s">
        <v>44</v>
      </c>
      <c r="P15" s="10" t="s">
        <v>44</v>
      </c>
      <c r="Q15" s="10">
        <f>10*'[1]ΣΥΣΤΑΣΗ ΤΡΟΦΙΜΩΝ'!P99</f>
        <v>2135</v>
      </c>
      <c r="R15" s="10">
        <f>10*'[1]ΣΥΣΤΑΣΗ ΤΡΟΦΙΜΩΝ'!Q99</f>
        <v>4228</v>
      </c>
      <c r="S15" s="10">
        <f>10*'[1]ΣΥΣΤΑΣΗ ΤΡΟΦΙΜΩΝ'!R99</f>
        <v>27.259999999999998</v>
      </c>
      <c r="T15" s="10">
        <f>10*'[1]ΣΥΣΤΑΣΗ ΤΡΟΦΙΜΩΝ'!S99</f>
        <v>37.25</v>
      </c>
      <c r="U15" s="10">
        <f>10*'[1]ΣΥΣΤΑΣΗ ΤΡΟΦΙΜΩΝ'!T99</f>
        <v>2.8000000000000003</v>
      </c>
      <c r="V15" s="11">
        <f>10*'[1]ΣΥΣΤΑΣΗ ΤΡΟΦΙΜΩΝ'!U99</f>
        <v>73.2</v>
      </c>
      <c r="W15" s="9">
        <f>10*'[1]ΣΥΣΤΑΣΗ ΤΡΟΦΙΜΩΝ'!V99</f>
        <v>275.5</v>
      </c>
      <c r="X15" s="10">
        <f>10*'[1]ΣΥΣΤΑΣΗ ΤΡΟΦΙΜΩΝ'!W99*0.75</f>
        <v>1.9875000000000003</v>
      </c>
      <c r="Y15" s="10">
        <f>10*'[1]ΣΥΣΤΑΣΗ ΤΡΟΦΙΜΩΝ'!X99</f>
        <v>2.4299999999999997</v>
      </c>
      <c r="Z15" s="10" t="s">
        <v>44</v>
      </c>
      <c r="AA15" s="10">
        <f>10*'[1]ΣΥΣΤΑΣΗ ΤΡΟΦΙΜΩΝ'!Z99</f>
        <v>39.900000000000006</v>
      </c>
      <c r="AB15" s="10">
        <f>10*'[1]ΣΥΣΤΑΣΗ ΤΡΟΦΙΜΩΝ'!AA99*0.75</f>
        <v>1.5075000000000003</v>
      </c>
      <c r="AC15" s="10">
        <f>10*'[1]ΣΥΣΤΑΣΗ ΤΡΟΦΙΜΩΝ'!AB99*0.55</f>
        <v>4.917</v>
      </c>
      <c r="AD15" s="10">
        <f>10*'[1]ΣΥΣΤΑΣΗ ΤΡΟΦΙΜΩΝ'!AC99*0.8</f>
        <v>367.20000000000005</v>
      </c>
      <c r="AE15" s="10">
        <f>10*'[1]ΣΥΣΤΑΣΗ ΤΡΟΦΙΜΩΝ'!AD99*0.65</f>
        <v>4.095</v>
      </c>
      <c r="AF15" s="10">
        <f>10*'[1]ΣΥΣΤΑΣΗ ΤΡΟΦΙΜΩΝ'!AE99</f>
        <v>780</v>
      </c>
      <c r="AG15" s="10">
        <f>10*'[1]ΣΥΣΤΑΣΗ ΤΡΟΦΙΜΩΝ'!AF99</f>
        <v>5.36</v>
      </c>
      <c r="AH15" s="10">
        <f>10*'[1]ΣΥΣΤΑΣΗ ΤΡΟΦΙΜΩΝ'!AG99</f>
        <v>36</v>
      </c>
      <c r="AI15" s="10">
        <f>'[1]ΣΥΣΤΑΣΗ ΤΡΟΦΙΜΩΝ'!AH99</f>
        <v>53.08843537414966</v>
      </c>
      <c r="AJ15" s="10">
        <f>'[1]ΣΥΣΤΑΣΗ ΤΡΟΦΙΜΩΝ'!AI99</f>
        <v>19.519274376417233</v>
      </c>
      <c r="AK15" s="10">
        <f>'[1]ΣΥΣΤΑΣΗ ΤΡΟΦΙΜΩΝ'!AJ99</f>
        <v>29.06727135298564</v>
      </c>
      <c r="AL15" s="10">
        <f>'[1]ΣΥΣΤΑΣΗ ΤΡΟΦΙΜΩΝ'!AK99</f>
        <v>5.768707482993198</v>
      </c>
      <c r="AM15" s="10">
        <f>'[1]ΣΥΣΤΑΣΗ ΤΡΟΦΙΜΩΝ'!AL99</f>
        <v>29.024943310657598</v>
      </c>
      <c r="AN15" s="10">
        <f>10*'[1]ΣΥΣΤΑΣΗ ΤΡΟΦΙΜΩΝ'!AM99</f>
        <v>42.400000000000006</v>
      </c>
      <c r="AO15" s="10">
        <f>10*'[1]ΣΥΣΤΑΣΗ ΤΡΟΦΙΜΩΝ'!AN99</f>
        <v>68.4</v>
      </c>
      <c r="AP15" s="11">
        <f>10*'[1]ΣΥΣΤΑΣΗ ΤΡΟΦΙΜΩΝ'!AO99</f>
        <v>102.6</v>
      </c>
    </row>
    <row r="16" spans="1:42" ht="14.25">
      <c r="A16" s="8" t="s">
        <v>57</v>
      </c>
      <c r="B16" s="9">
        <v>62.5</v>
      </c>
      <c r="C16" s="10">
        <f>0.625*'[1]ΣΥΣΤΑΣΗ ΤΡΟΦΙΜΩΝ'!B78</f>
        <v>225</v>
      </c>
      <c r="D16" s="10">
        <f>0.625*'[1]ΣΥΣΤΑΣΗ ΤΡΟΦΙΜΩΝ'!C78</f>
        <v>7.91875</v>
      </c>
      <c r="E16" s="10">
        <f>0.625*'[1]ΣΥΣΤΑΣΗ ΤΡΟΦΙΜΩΝ'!D78</f>
        <v>45.51875</v>
      </c>
      <c r="F16" s="10">
        <f>0.625*'[1]ΣΥΣΤΑΣΗ ΤΡΟΦΙΜΩΝ'!E78</f>
        <v>7.925</v>
      </c>
      <c r="G16" s="10">
        <f>0.625*'[1]ΣΥΣΤΑΣΗ ΤΡΟΦΙΜΩΝ'!F78</f>
        <v>0.65625</v>
      </c>
      <c r="H16" s="10">
        <f>0.625*'[1]ΣΥΣΤΑΣΗ ΤΡΟΦΙΜΩΝ'!G78</f>
        <v>0</v>
      </c>
      <c r="I16" s="10">
        <f>0.625*'[1]ΣΥΣΤΑΣΗ ΤΡΟΦΙΜΩΝ'!H78</f>
        <v>0</v>
      </c>
      <c r="J16" s="10" t="s">
        <v>44</v>
      </c>
      <c r="K16" s="10" t="s">
        <v>44</v>
      </c>
      <c r="L16" s="10">
        <f>0.625*'[1]ΣΥΣΤΑΣΗ ΤΡΟΦΙΜΩΝ'!K78</f>
        <v>10.625</v>
      </c>
      <c r="M16" s="10">
        <f>0.625*'[1]ΣΥΣΤΑΣΗ ΤΡΟΦΙΜΩΝ'!L78</f>
        <v>85</v>
      </c>
      <c r="N16" s="10">
        <f>0.625*'[1]ΣΥΣΤΑΣΗ ΤΡΟΦΙΜΩΝ'!M78</f>
        <v>29.375</v>
      </c>
      <c r="O16" s="10" t="s">
        <v>44</v>
      </c>
      <c r="P16" s="10">
        <f>0.625*'[1]ΣΥΣΤΑΣΗ ΤΡΟΦΙΜΩΝ'!O78</f>
        <v>0.38687499999999997</v>
      </c>
      <c r="Q16" s="10">
        <f>0.625*'[1]ΣΥΣΤΑΣΗ ΤΡΟΦΙΜΩΝ'!P78</f>
        <v>0.625</v>
      </c>
      <c r="R16" s="10">
        <f>0.625*'[1]ΣΥΣΤΑΣΗ ΤΡΟΦΙΜΩΝ'!Q78</f>
        <v>116.25</v>
      </c>
      <c r="S16" s="10">
        <f>0.625*'[1]ΣΥΣΤΑΣΗ ΤΡΟΦΙΜΩΝ'!R78</f>
        <v>0.76875</v>
      </c>
      <c r="T16" s="10">
        <f>0.625*'[1]ΣΥΣΤΑΣΗ ΤΡΟΦΙΜΩΝ'!S78</f>
        <v>0.65625</v>
      </c>
      <c r="U16" s="10">
        <f>0.625*'[1]ΣΥΣΤΑΣΗ ΤΡΟΦΙΜΩΝ'!T78</f>
        <v>0.11812500000000001</v>
      </c>
      <c r="V16" s="11" t="s">
        <v>44</v>
      </c>
      <c r="W16" s="9" t="s">
        <v>44</v>
      </c>
      <c r="X16" s="10">
        <f>0.625*'[1]ΣΥΣΤΑΣΗ ΤΡΟΦΙΜΩΝ'!W78</f>
        <v>0.17500000000000002</v>
      </c>
      <c r="Y16" s="10">
        <f>0.625*'[1]ΣΥΣΤΑΣΗ ΤΡΟΦΙΜΩΝ'!X78</f>
        <v>0.05</v>
      </c>
      <c r="Z16" s="10" t="s">
        <v>44</v>
      </c>
      <c r="AA16" s="10">
        <f>0.625*'[1]ΣΥΣΤΑΣΗ ΤΡΟΦΙΜΩΝ'!Z78</f>
        <v>2.06875</v>
      </c>
      <c r="AB16" s="10">
        <f>0.625*'[1]ΣΥΣΤΑΣΗ ΤΡΟΦΙΜΩΝ'!AA78</f>
        <v>0.064375</v>
      </c>
      <c r="AC16" s="10">
        <f>0.625*'[1]ΣΥΣΤΑΣΗ ΤΡΟΦΙΜΩΝ'!AB78</f>
        <v>0</v>
      </c>
      <c r="AD16" s="10">
        <f>0.625*'[1]ΣΥΣΤΑΣΗ ΤΡΟΦΙΜΩΝ'!AC78</f>
        <v>45</v>
      </c>
      <c r="AE16" s="10">
        <f>0.625*'[1]ΣΥΣΤΑΣΗ ΤΡΟΦΙΜΩΝ'!AD78</f>
        <v>0</v>
      </c>
      <c r="AF16" s="10">
        <f>0.625*'[1]ΣΥΣΤΑΣΗ ΤΡΟΦΙΜΩΝ'!AE78</f>
        <v>0</v>
      </c>
      <c r="AG16" s="10">
        <f>0.625*'[1]ΣΥΣΤΑΣΗ ΤΡΟΦΙΜΩΝ'!AF78</f>
        <v>0</v>
      </c>
      <c r="AH16" s="10" t="s">
        <v>44</v>
      </c>
      <c r="AI16" s="10">
        <f>'[1]ΣΥΣΤΑΣΗ ΤΡΟΦΙΜΩΝ'!AH78</f>
        <v>2.6250000000000004</v>
      </c>
      <c r="AJ16" s="10">
        <f>'[1]ΣΥΣΤΑΣΗ ΤΡΟΦΙΜΩΝ'!AI78</f>
        <v>14.088888888888889</v>
      </c>
      <c r="AK16" s="10">
        <f>'[1]ΣΥΣΤΑΣΗ ΤΡΟΦΙΜΩΝ'!AJ78</f>
        <v>80.92222222222222</v>
      </c>
      <c r="AL16" s="10">
        <f>'[1]ΣΥΣΤΑΣΗ ΤΡΟΦΙΜΩΝ'!AK78</f>
        <v>0.375</v>
      </c>
      <c r="AM16" s="10">
        <f>'[1]ΣΥΣΤΑΣΗ ΤΡΟΦΙΜΩΝ'!AL78</f>
        <v>0</v>
      </c>
      <c r="AN16" s="10">
        <f>0.625*'[1]ΣΥΣΤΑΣΗ ΤΡΟΦΙΜΩΝ'!AM78</f>
        <v>0.09375</v>
      </c>
      <c r="AO16" s="10">
        <f>0.625*'[1]ΣΥΣΤΑΣΗ ΤΡΟΦΙΜΩΝ'!AN78</f>
        <v>0.0775</v>
      </c>
      <c r="AP16" s="11">
        <f>0.625*'[1]ΣΥΣΤΑΣΗ ΤΡΟΦΙΜΩΝ'!AO78</f>
        <v>0.26875</v>
      </c>
    </row>
    <row r="17" spans="1:42" ht="14.25">
      <c r="A17" s="8" t="s">
        <v>58</v>
      </c>
      <c r="B17" s="9">
        <v>600</v>
      </c>
      <c r="C17" s="10">
        <f>6*'[1]ΣΥΣΤΑΣΗ ΤΡΟΦΙΜΩΝ'!B16</f>
        <v>882</v>
      </c>
      <c r="D17" s="10">
        <f>6*'[1]ΣΥΣΤΑΣΗ ΤΡΟΦΙΜΩΝ'!C16</f>
        <v>450.59999999999997</v>
      </c>
      <c r="E17" s="10" t="s">
        <v>48</v>
      </c>
      <c r="F17" s="10">
        <f>6*'[1]ΣΥΣΤΑΣΗ ΤΡΟΦΙΜΩΝ'!E16</f>
        <v>75</v>
      </c>
      <c r="G17" s="10">
        <f>6*'[1]ΣΥΣΤΑΣΗ ΤΡΟΦΙΜΩΝ'!F16</f>
        <v>64.80000000000001</v>
      </c>
      <c r="H17" s="10">
        <f>6*'[1]ΣΥΣΤΑΣΗ ΤΡΟΦΙΜΩΝ'!G16</f>
        <v>0</v>
      </c>
      <c r="I17" s="10">
        <f>6*'[1]ΣΥΣΤΑΣΗ ΤΡΟΦΙΜΩΝ'!H16</f>
        <v>2310</v>
      </c>
      <c r="J17" s="10">
        <f>6*'[1]ΣΥΣΤΑΣΗ ΤΡΟΦΙΜΩΝ'!I16</f>
        <v>0</v>
      </c>
      <c r="K17" s="10" t="s">
        <v>48</v>
      </c>
      <c r="L17" s="10">
        <f>6*'[1]ΣΥΣΤΑΣΗ ΤΡΟΦΙΜΩΝ'!K16</f>
        <v>342</v>
      </c>
      <c r="M17" s="10">
        <f>6*'[1]ΣΥΣΤΑΣΗ ΤΡΟΦΙΜΩΝ'!L16</f>
        <v>1200</v>
      </c>
      <c r="N17" s="10">
        <f>6*'[1]ΣΥΣΤΑΣΗ ΤΡΟΦΙΜΩΝ'!M16</f>
        <v>72</v>
      </c>
      <c r="O17" s="10" t="s">
        <v>44</v>
      </c>
      <c r="P17" s="10" t="s">
        <v>44</v>
      </c>
      <c r="Q17" s="10">
        <f>6*'[1]ΣΥΣΤΑΣΗ ΤΡΟΦΙΜΩΝ'!P16</f>
        <v>840</v>
      </c>
      <c r="R17" s="10">
        <f>6*'[1]ΣΥΣΤΑΣΗ ΤΡΟΦΙΜΩΝ'!Q16</f>
        <v>780</v>
      </c>
      <c r="S17" s="10">
        <f>6*'[1]ΣΥΣΤΑΣΗ ΤΡΟΦΙΜΩΝ'!R16</f>
        <v>11.399999999999999</v>
      </c>
      <c r="T17" s="10">
        <f>6*'[1]ΣΥΣΤΑΣΗ ΤΡΟΦΙΜΩΝ'!S16</f>
        <v>7.800000000000001</v>
      </c>
      <c r="U17" s="10">
        <f>6*'[1]ΣΥΣΤΑΣΗ ΤΡΟΦΙΜΩΝ'!T16</f>
        <v>0.48</v>
      </c>
      <c r="V17" s="11">
        <f>6*'[1]ΣΥΣΤΑΣΗ ΤΡΟΦΙΜΩΝ'!U16</f>
        <v>66</v>
      </c>
      <c r="W17" s="9">
        <f>6*'[1]ΣΥΣΤΑΣΗ ΤΡΟΦΙΜΩΝ'!V16</f>
        <v>318</v>
      </c>
      <c r="X17" s="10">
        <f>6*'[1]ΣΥΣΤΑΣΗ ΤΡΟΦΙΜΩΝ'!W16*0.8</f>
        <v>0.3360000000000001</v>
      </c>
      <c r="Y17" s="10">
        <f>6*'[1]ΣΥΣΤΑΣΗ ΤΡΟΦΙΜΩΝ'!X16*0.95</f>
        <v>1.9949999999999997</v>
      </c>
      <c r="Z17" s="10">
        <v>0</v>
      </c>
      <c r="AA17" s="10">
        <f>6*'[1]ΣΥΣΤΑΣΗ ΤΡΟΦΙΜΩΝ'!Z16*0.9</f>
        <v>0.5400000000000001</v>
      </c>
      <c r="AB17" s="10">
        <f>6*'[1]ΣΥΣΤΑΣΗ ΤΡΟΦΙΜΩΝ'!AA16*0.95</f>
        <v>0.6839999999999999</v>
      </c>
      <c r="AC17" s="10">
        <f>6*'[1]ΣΥΣΤΑΣΗ ΤΡΟΦΙΜΩΝ'!AB16*0.8</f>
        <v>5.280000000000001</v>
      </c>
      <c r="AD17" s="10">
        <f>6*'[1]ΣΥΣΤΑΣΗ ΤΡΟΦΙΜΩΝ'!AC16*0.75</f>
        <v>175.5</v>
      </c>
      <c r="AE17" s="10">
        <f>6*'[1]ΣΥΣΤΑΣΗ ΤΡΟΦΙΜΩΝ'!AD16</f>
        <v>0</v>
      </c>
      <c r="AF17" s="10">
        <f>6*'[1]ΣΥΣΤΑΣΗ ΤΡΟΦΙΜΩΝ'!AE16</f>
        <v>1140</v>
      </c>
      <c r="AG17" s="10">
        <f>6*'[1]ΣΥΣΤΑΣΗ ΤΡΟΦΙΜΩΝ'!AF16</f>
        <v>10.5</v>
      </c>
      <c r="AH17" s="10">
        <f>6*'[1]ΣΥΣΤΑΣΗ ΤΡΟΦΙΜΩΝ'!AG16</f>
        <v>6.66</v>
      </c>
      <c r="AI17" s="10">
        <f>'[1]ΣΥΣΤΑΣΗ ΤΡΟΦΙΜΩΝ'!AH16</f>
        <v>66.12244897959184</v>
      </c>
      <c r="AJ17" s="10">
        <f>'[1]ΣΥΣΤΑΣΗ ΤΡΟΦΙΜΩΝ'!AI16</f>
        <v>34.01360544217687</v>
      </c>
      <c r="AK17" s="10">
        <v>0</v>
      </c>
      <c r="AL17" s="10">
        <f>'[1]ΣΥΣΤΑΣΗ ΤΡΟΦΙΜΩΝ'!AK16</f>
        <v>18.979591836734695</v>
      </c>
      <c r="AM17" s="10">
        <v>0</v>
      </c>
      <c r="AN17" s="10">
        <f>6*'[1]ΣΥΣΤΑΣΗ ΤΡΟΦΙΜΩΝ'!AM16</f>
        <v>18.6</v>
      </c>
      <c r="AO17" s="10">
        <f>6*'[1]ΣΥΣΤΑΣΗ ΤΡΟΦΙΜΩΝ'!AN16</f>
        <v>28.200000000000003</v>
      </c>
      <c r="AP17" s="11">
        <f>6*'[1]ΣΥΣΤΑΣΗ ΤΡΟΦΙΜΩΝ'!AO16</f>
        <v>7.199999999999999</v>
      </c>
    </row>
    <row r="18" spans="1:42" ht="14.25">
      <c r="A18" s="8" t="s">
        <v>53</v>
      </c>
      <c r="B18" s="9">
        <v>100</v>
      </c>
      <c r="C18" s="10">
        <f>'[1]ΣΥΣΤΑΣΗ ΤΡΟΦΙΜΩΝ'!B139</f>
        <v>53</v>
      </c>
      <c r="D18" s="10">
        <f>'[1]ΣΥΣΤΑΣΗ ΤΡΟΦΙΜΩΝ'!C139</f>
        <v>70</v>
      </c>
      <c r="E18" s="10">
        <f>'[1]ΣΥΣΤΑΣΗ ΤΡΟΦΙΜΩΝ'!D139</f>
        <v>1.1</v>
      </c>
      <c r="F18" s="10">
        <f>'[1]ΣΥΣΤΑΣΗ ΤΡΟΦΙΜΩΝ'!E139</f>
        <v>11.4</v>
      </c>
      <c r="G18" s="10">
        <f>'[1]ΣΥΣΤΑΣΗ ΤΡΟΦΙΜΩΝ'!F139</f>
        <v>0.4</v>
      </c>
      <c r="H18" s="10">
        <f>'[1]ΣΥΣΤΑΣΗ ΤΡΟΦΙΜΩΝ'!G139</f>
        <v>6.2</v>
      </c>
      <c r="I18" s="10">
        <f>'[1]ΣΥΣΤΑΣΗ ΤΡΟΦΙΜΩΝ'!H139</f>
        <v>0</v>
      </c>
      <c r="J18" s="10">
        <f>'[1]ΣΥΣΤΑΣΗ ΤΡΟΦΙΜΩΝ'!I139</f>
        <v>1.1</v>
      </c>
      <c r="K18" s="10" t="str">
        <f>'[1]ΣΥΣΤΑΣΗ ΤΡΟΦΙΜΩΝ'!J139</f>
        <v>tr</v>
      </c>
      <c r="L18" s="10">
        <f>'[1]ΣΥΣΤΑΣΗ ΤΡΟΦΙΜΩΝ'!K139</f>
        <v>25</v>
      </c>
      <c r="M18" s="10">
        <f>'[1]ΣΥΣΤΑΣΗ ΤΡΟΦΙΜΩΝ'!L139</f>
        <v>390</v>
      </c>
      <c r="N18" s="10">
        <f>'[1]ΣΥΣΤΑΣΗ ΤΡΟΦΙΜΩΝ'!M139</f>
        <v>59</v>
      </c>
      <c r="O18" s="10">
        <f>'[1]ΣΥΣΤΑΣΗ ΤΡΟΦΙΜΩΝ'!N139</f>
        <v>20</v>
      </c>
      <c r="P18" s="10" t="str">
        <f>'[1]ΣΥΣΤΑΣΗ ΤΡΟΦΙΜΩΝ'!O139</f>
        <v>n</v>
      </c>
      <c r="Q18" s="10">
        <f>'[1]ΣΥΣΤΑΣΗ ΤΡΟΦΙΜΩΝ'!P139</f>
        <v>16</v>
      </c>
      <c r="R18" s="10">
        <f>'[1]ΣΥΣΤΑΣΗ ΤΡΟΦΙΜΩΝ'!Q139</f>
        <v>610</v>
      </c>
      <c r="S18" s="10">
        <f>'[1]ΣΥΣΤΑΣΗ ΤΡΟΦΙΜΩΝ'!R139</f>
        <v>5</v>
      </c>
      <c r="T18" s="10">
        <f>'[1]ΣΥΣΤΑΣΗ ΤΡΟΦΙΜΩΝ'!S139</f>
        <v>3.2</v>
      </c>
      <c r="U18" s="10">
        <f>'[1]ΣΥΣΤΑΣΗ ΤΡΟΦΙΜΩΝ'!T139</f>
        <v>1.6</v>
      </c>
      <c r="V18" s="11" t="str">
        <f>'[1]ΣΥΣΤΑΣΗ ΤΡΟΦΙΜΩΝ'!U139</f>
        <v>n</v>
      </c>
      <c r="W18" s="9" t="str">
        <f>'[1]ΣΥΣΤΑΣΗ ΤΡΟΦΙΜΩΝ'!V139</f>
        <v>n</v>
      </c>
      <c r="X18" s="10">
        <f>'[1]ΣΥΣΤΑΣΗ ΤΡΟΦΙΜΩΝ'!W139</f>
        <v>0.71</v>
      </c>
      <c r="Y18" s="10">
        <f>'[1]ΣΥΣΤΑΣΗ ΤΡΟΦΙΜΩΝ'!X139</f>
        <v>1.7</v>
      </c>
      <c r="Z18" s="10" t="str">
        <f>'[1]ΣΥΣΤΑΣΗ ΤΡΟΦΙΜΩΝ'!Y139</f>
        <v>tr</v>
      </c>
      <c r="AA18" s="10">
        <f>'[1]ΣΥΣΤΑΣΗ ΤΡΟΦΙΜΩΝ'!Z139</f>
        <v>11</v>
      </c>
      <c r="AB18" s="10">
        <f>'[1]ΣΥΣΤΑΣΗ ΤΡΟΦΙΜΩΝ'!AA139</f>
        <v>0.6</v>
      </c>
      <c r="AC18" s="10" t="str">
        <f>'[1]ΣΥΣΤΑΣΗ ΤΡΟΦΙΜΩΝ'!AB139</f>
        <v>tr</v>
      </c>
      <c r="AD18" s="10">
        <f>'[1]ΣΥΣΤΑΣΗ ΤΡΟΦΙΜΩΝ'!AC139</f>
        <v>1250</v>
      </c>
      <c r="AE18" s="10" t="str">
        <f>'[1]ΣΥΣΤΑΣΗ ΤΡΟΦΙΜΩΝ'!AD139</f>
        <v>tr</v>
      </c>
      <c r="AF18" s="10">
        <f>'[1]ΣΥΣΤΑΣΗ ΤΡΟΦΙΜΩΝ'!AE139</f>
        <v>0</v>
      </c>
      <c r="AG18" s="10">
        <f>'[1]ΣΥΣΤΑΣΗ ΤΡΟΦΙΜΩΝ'!AF139</f>
        <v>0</v>
      </c>
      <c r="AH18" s="10" t="str">
        <f>'[1]ΣΥΣΤΑΣΗ ΤΡΟΦΙΜΩΝ'!AG139</f>
        <v>tr</v>
      </c>
      <c r="AI18" s="10">
        <f>'[1]ΣΥΣΤΑΣΗ ΤΡΟΦΙΜΩΝ'!AH139</f>
        <v>6.7924528301886795</v>
      </c>
      <c r="AJ18" s="10">
        <f>'[1]ΣΥΣΤΑΣΗ ΤΡΟΦΙΜΩΝ'!AI139</f>
        <v>86.0377358490566</v>
      </c>
      <c r="AK18" s="10">
        <f>'[1]ΣΥΣΤΑΣΗ ΤΡΟΦΙΜΩΝ'!AJ139</f>
        <v>8.301886792452832</v>
      </c>
      <c r="AL18" s="10">
        <f>'[1]ΣΥΣΤΑΣΗ ΤΡΟΦΙΜΩΝ'!AK139</f>
        <v>0</v>
      </c>
      <c r="AM18" s="10">
        <f>'[1]ΣΥΣΤΑΣΗ ΤΡΟΦΙΜΩΝ'!AL139</f>
        <v>0</v>
      </c>
      <c r="AN18" s="10" t="str">
        <f>'[1]ΣΥΣΤΑΣΗ ΤΡΟΦΙΜΩΝ'!AM139</f>
        <v>n</v>
      </c>
      <c r="AO18" s="10" t="str">
        <f>'[1]ΣΥΣΤΑΣΗ ΤΡΟΦΙΜΩΝ'!AN139</f>
        <v>n</v>
      </c>
      <c r="AP18" s="11" t="str">
        <f>'[1]ΣΥΣΤΑΣΗ ΤΡΟΦΙΜΩΝ'!AO139</f>
        <v>n</v>
      </c>
    </row>
    <row r="19" spans="1:42" ht="14.25">
      <c r="A19" s="8" t="s">
        <v>47</v>
      </c>
      <c r="B19" s="9">
        <v>10</v>
      </c>
      <c r="C19" s="10">
        <f>0.1*'[1]ΣΥΣΤΑΣΗ ΤΡΟΦΙΜΩΝ'!B111</f>
        <v>16.3</v>
      </c>
      <c r="D19" s="10">
        <f>0.1*'[1]ΣΥΣΤΑΣΗ ΤΡΟΦΙΜΩΝ'!C111</f>
        <v>0.63</v>
      </c>
      <c r="E19" s="10">
        <f>0.1*'[1]ΣΥΣΤΑΣΗ ΤΡΟΦΙΜΩΝ'!D111</f>
        <v>3.78</v>
      </c>
      <c r="F19" s="10">
        <f>0.1*'[1]ΣΥΣΤΑΣΗ ΤΡΟΦΙΜΩΝ'!E111</f>
        <v>0.52</v>
      </c>
      <c r="G19" s="10" t="s">
        <v>48</v>
      </c>
      <c r="H19" s="10">
        <f>0.1*'[1]ΣΥΣΤΑΣΗ ΤΡΟΦΙΜΩΝ'!G111</f>
        <v>0</v>
      </c>
      <c r="I19" s="10">
        <f>0.1*'[1]ΣΥΣΤΑΣΗ ΤΡΟΦΙΜΩΝ'!H111</f>
        <v>0</v>
      </c>
      <c r="J19" s="10">
        <f>0.1*'[1]ΣΥΣΤΑΣΗ ΤΡΟΦΙΜΩΝ'!I111</f>
        <v>3.78</v>
      </c>
      <c r="K19" s="10" t="s">
        <v>48</v>
      </c>
      <c r="L19" s="10">
        <f>0.1*'[1]ΣΥΣΤΑΣΗ ΤΡΟΦΙΜΩΝ'!K111</f>
        <v>113</v>
      </c>
      <c r="M19" s="10">
        <f>0.1*'[1]ΣΥΣΤΑΣΗ ΤΡΟΦΙΜΩΝ'!L111</f>
        <v>843</v>
      </c>
      <c r="N19" s="10">
        <f>0.1*'[1]ΣΥΣΤΑΣΗ ΤΡΟΦΙΜΩΝ'!M111</f>
        <v>0.9</v>
      </c>
      <c r="O19" s="10">
        <f>0.1*'[1]ΣΥΣΤΑΣΗ ΤΡΟΦΙΜΩΝ'!N111</f>
        <v>2.9000000000000004</v>
      </c>
      <c r="P19" s="10" t="s">
        <v>48</v>
      </c>
      <c r="Q19" s="10">
        <f>0.1*'[1]ΣΥΣΤΑΣΗ ΤΡΟΦΙΜΩΝ'!P111</f>
        <v>1180</v>
      </c>
      <c r="R19" s="10">
        <f>0.1*'[1]ΣΥΣΤΑΣΗ ΤΡΟΦΙΜΩΝ'!Q111</f>
        <v>4.9</v>
      </c>
      <c r="S19" s="10" t="s">
        <v>48</v>
      </c>
      <c r="T19" s="10">
        <f>0.1*'[1]ΣΥΣΤΑΣΗ ΤΡΟΦΙΜΩΝ'!S111</f>
        <v>0.27999999999999997</v>
      </c>
      <c r="U19" s="10" t="s">
        <v>48</v>
      </c>
      <c r="V19" s="11" t="s">
        <v>48</v>
      </c>
      <c r="W19" s="9" t="s">
        <v>48</v>
      </c>
      <c r="X19" s="10" t="s">
        <v>48</v>
      </c>
      <c r="Y19" s="10" t="s">
        <v>48</v>
      </c>
      <c r="Z19" s="10">
        <f>0.1*'[1]ΣΥΣΤΑΣΗ ΤΡΟΦΙΜΩΝ'!Y111</f>
        <v>0</v>
      </c>
      <c r="AA19" s="10" t="s">
        <v>48</v>
      </c>
      <c r="AB19" s="10" t="s">
        <v>48</v>
      </c>
      <c r="AC19" s="10">
        <f>0.1*'[1]ΣΥΣΤΑΣΗ ΤΡΟΦΙΜΩΝ'!AB111</f>
        <v>0</v>
      </c>
      <c r="AD19" s="10" t="s">
        <v>48</v>
      </c>
      <c r="AE19" s="10">
        <f>0.1*'[1]ΣΥΣΤΑΣΗ ΤΡΟΦΙΜΩΝ'!AD111</f>
        <v>0</v>
      </c>
      <c r="AF19" s="10">
        <f>0.1*'[1]ΣΥΣΤΑΣΗ ΤΡΟΦΙΜΩΝ'!AE111</f>
        <v>0</v>
      </c>
      <c r="AG19" s="10">
        <f>0.1*'[1]ΣΥΣΤΑΣΗ ΤΡΟΦΙΜΩΝ'!AF111</f>
        <v>0</v>
      </c>
      <c r="AH19" s="10" t="s">
        <v>48</v>
      </c>
      <c r="AI19" s="10">
        <f>'[1]ΣΥΣΤΑΣΗ ΤΡΟΦΙΜΩΝ'!AH111</f>
        <v>0</v>
      </c>
      <c r="AJ19" s="10">
        <f>'[1]ΣΥΣΤΑΣΗ ΤΡΟΦΙΜΩΝ'!AI111</f>
        <v>12.760736196319018</v>
      </c>
      <c r="AK19" s="10">
        <f>'[1]ΣΥΣΤΑΣΗ ΤΡΟΦΙΜΩΝ'!AJ111</f>
        <v>92.760736196319</v>
      </c>
      <c r="AL19" s="10">
        <f>'[1]ΣΥΣΤΑΣΗ ΤΡΟΦΙΜΩΝ'!AK111</f>
        <v>0</v>
      </c>
      <c r="AM19" s="10">
        <f>'[1]ΣΥΣΤΑΣΗ ΤΡΟΦΙΜΩΝ'!AL111</f>
        <v>0</v>
      </c>
      <c r="AN19" s="10">
        <f>0.1*'[1]ΣΥΣΤΑΣΗ ΤΡΟΦΙΜΩΝ'!AM111</f>
        <v>0</v>
      </c>
      <c r="AO19" s="10" t="s">
        <v>48</v>
      </c>
      <c r="AP19" s="11" t="s">
        <v>48</v>
      </c>
    </row>
    <row r="20" spans="1:42" ht="14.25">
      <c r="A20" s="8" t="s">
        <v>59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</row>
    <row r="21" spans="1:42" ht="14.25">
      <c r="A21" s="8" t="s">
        <v>50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1"/>
    </row>
    <row r="22" spans="1:42" ht="14.25">
      <c r="A22" s="8" t="s">
        <v>60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4.25">
      <c r="A23" s="8" t="s">
        <v>61</v>
      </c>
      <c r="B23" s="9">
        <v>165</v>
      </c>
      <c r="C23" s="10">
        <f>1.65*'[1]ΣΥΣΤΑΣΗ ΤΡΟΦΙΜΩΝ'!B81</f>
        <v>448.79999999999995</v>
      </c>
      <c r="D23" s="10">
        <f>1.65*'[1]ΣΥΣΤΑΣΗ ΤΡΟΦΙΜΩΝ'!C81</f>
        <v>21.779999999999998</v>
      </c>
      <c r="E23" s="10">
        <f>1.65*'[1]ΣΥΣΤΑΣΗ ΤΡΟΦΙΜΩΝ'!D81</f>
        <v>114.34499999999998</v>
      </c>
      <c r="F23" s="10">
        <f>1.65*'[1]ΣΥΣΤΑΣΗ ΤΡΟΦΙΜΩΝ'!E81</f>
        <v>3.465</v>
      </c>
      <c r="G23" s="10">
        <f>1.65*'[1]ΣΥΣΤΑΣΗ ΤΡΟΦΙΜΩΝ'!F81</f>
        <v>0.66</v>
      </c>
      <c r="H23" s="10">
        <f>1.65*'[1]ΣΥΣΤΑΣΗ ΤΡΟΦΙΜΩΝ'!G81</f>
        <v>10.065</v>
      </c>
      <c r="I23" s="10">
        <f>1.65*'[1]ΣΥΣΤΑΣΗ ΤΡΟΦΙΜΩΝ'!H81</f>
        <v>0</v>
      </c>
      <c r="J23" s="10">
        <f>1.65*'[1]ΣΥΣΤΑΣΗ ΤΡΟΦΙΜΩΝ'!I81</f>
        <v>0</v>
      </c>
      <c r="K23" s="10">
        <f>1.65*'[1]ΣΥΣΤΑΣΗ ΤΡΟΦΙΜΩΝ'!J81</f>
        <v>114.34499999999998</v>
      </c>
      <c r="L23" s="10">
        <f>1.65*'[1]ΣΥΣΤΑΣΗ ΤΡΟΦΙΜΩΝ'!K81</f>
        <v>75.89999999999999</v>
      </c>
      <c r="M23" s="10">
        <f>1.65*'[1]ΣΥΣΤΑΣΗ ΤΡΟΦΙΜΩΝ'!L81</f>
        <v>125.39999999999999</v>
      </c>
      <c r="N23" s="10">
        <f>1.65*'[1]ΣΥΣΤΑΣΗ ΤΡΟΦΙΜΩΝ'!M81</f>
        <v>57.75</v>
      </c>
      <c r="O23" s="10">
        <f>1.65*'[1]ΣΥΣΤΑΣΗ ΤΡΟΦΙΜΩΝ'!N81</f>
        <v>14.85</v>
      </c>
      <c r="P23" s="10">
        <f>1.65*'[1]ΣΥΣΤΑΣΗ ΤΡΟΦΙΜΩΝ'!O81</f>
        <v>0.49499999999999994</v>
      </c>
      <c r="Q23" s="10">
        <f>1.65*'[1]ΣΥΣΤΑΣΗ ΤΡΟΦΙΜΩΝ'!P81</f>
        <v>99</v>
      </c>
      <c r="R23" s="10">
        <f>1.65*'[1]ΣΥΣΤΑΣΗ ΤΡΟΦΙΜΩΝ'!Q81</f>
        <v>1683</v>
      </c>
      <c r="S23" s="10">
        <f>1.65*'[1]ΣΥΣΤΑΣΗ ΤΡΟΦΙΜΩΝ'!R81</f>
        <v>6.27</v>
      </c>
      <c r="T23" s="10">
        <f>1.65*'[1]ΣΥΣΤΑΣΗ ΤΡΟΦΙΜΩΝ'!S81</f>
        <v>1.1549999999999998</v>
      </c>
      <c r="U23" s="10">
        <f>1.65*'[1]ΣΥΣΤΑΣΗ ΤΡΟΦΙΜΩΝ'!T81</f>
        <v>0.6435</v>
      </c>
      <c r="V23" s="11">
        <f>1.65*'[1]ΣΥΣΤΑΣΗ ΤΡΟΦΙΜΩΝ'!U81</f>
        <v>13.2</v>
      </c>
      <c r="W23" s="9" t="str">
        <f>'[1]ΣΥΣΤΑΣΗ ΤΡΟΦΙΜΩΝ'!V81</f>
        <v>n</v>
      </c>
      <c r="X23" s="10">
        <f>1.65*'[1]ΣΥΣΤΑΣΗ ΤΡΟΦΙΜΩΝ'!W81</f>
        <v>0.19799999999999998</v>
      </c>
      <c r="Y23" s="10">
        <f>1.65*'[1]ΣΥΣΤΑΣΗ ΤΡΟΦΙΜΩΝ'!X81</f>
        <v>0.0825</v>
      </c>
      <c r="Z23" s="10">
        <f>1.65*'[1]ΣΥΣΤΑΣΗ ΤΡΟΦΙΜΩΝ'!Y81</f>
        <v>19.799999999999997</v>
      </c>
      <c r="AA23" s="10">
        <f>1.65*'[1]ΣΥΣΤΑΣΗ ΤΡΟΦΙΜΩΝ'!Z81</f>
        <v>0.9899999999999999</v>
      </c>
      <c r="AB23" s="10">
        <f>1.65*'[1]ΣΥΣΤΑΣΗ ΤΡΟΦΙΜΩΝ'!AA81</f>
        <v>0.4125</v>
      </c>
      <c r="AC23" s="10">
        <f>1.65*'[1]ΣΥΣΤΑΣΗ ΤΡΟΦΙΜΩΝ'!AB81</f>
        <v>0</v>
      </c>
      <c r="AD23" s="10">
        <f>1.65*'[1]ΣΥΣΤΑΣΗ ΤΡΟΦΙΜΩΝ'!AC81</f>
        <v>16.5</v>
      </c>
      <c r="AE23" s="10">
        <f>1.65*'[1]ΣΥΣΤΑΣΗ ΤΡΟΦΙΜΩΝ'!AD81</f>
        <v>1.65</v>
      </c>
      <c r="AF23" s="10">
        <f>1.65*'[1]ΣΥΣΤΑΣΗ ΤΡΟΦΙΜΩΝ'!AE81</f>
        <v>0</v>
      </c>
      <c r="AG23" s="10">
        <f>1.65*'[1]ΣΥΣΤΑΣΗ ΤΡΟΦΙΜΩΝ'!AF81</f>
        <v>0</v>
      </c>
      <c r="AH23" s="10" t="str">
        <f>'[1]ΣΥΣΤΑΣΗ ΤΡΟΦΙΜΩΝ'!AG81</f>
        <v>n</v>
      </c>
      <c r="AI23" s="10">
        <f>'[1]ΣΥΣΤΑΣΗ ΤΡΟΦΙΜΩΝ'!AH81</f>
        <v>1.3235294117647058</v>
      </c>
      <c r="AJ23" s="10">
        <f>'[1]ΣΥΣΤΑΣΗ ΤΡΟΦΙΜΩΝ'!AI81</f>
        <v>3.088235294117647</v>
      </c>
      <c r="AK23" s="10">
        <f>'[1]ΣΥΣΤΑΣΗ ΤΡΟΦΙΜΩΝ'!AJ81</f>
        <v>101.91176470588235</v>
      </c>
      <c r="AL23" s="12" t="s">
        <v>44</v>
      </c>
      <c r="AM23" s="10">
        <f>'[1]ΣΥΣΤΑΣΗ ΤΡΟΦΙΜΩΝ'!AL81</f>
        <v>101.91176470588235</v>
      </c>
      <c r="AN23" s="10" t="str">
        <f>'[1]ΣΥΣΤΑΣΗ ΤΡΟΦΙΜΩΝ'!AM81</f>
        <v>n</v>
      </c>
      <c r="AO23" s="10" t="str">
        <f>'[1]ΣΥΣΤΑΣΗ ΤΡΟΦΙΜΩΝ'!AN81</f>
        <v>n</v>
      </c>
      <c r="AP23" s="11" t="str">
        <f>'[1]ΣΥΣΤΑΣΗ ΤΡΟΦΙΜΩΝ'!AO81</f>
        <v>n</v>
      </c>
    </row>
    <row r="24" spans="1:42" ht="14.25">
      <c r="A24" s="8" t="s">
        <v>62</v>
      </c>
      <c r="B24" s="9">
        <v>100</v>
      </c>
      <c r="C24" s="10">
        <f>'[1]ΣΥΣΤΑΣΗ ΤΡΟΦΙΜΩΝ'!B16</f>
        <v>147</v>
      </c>
      <c r="D24" s="10">
        <f>'[1]ΣΥΣΤΑΣΗ ΤΡΟΦΙΜΩΝ'!C16</f>
        <v>75.1</v>
      </c>
      <c r="E24" s="10" t="str">
        <f>'[1]ΣΥΣΤΑΣΗ ΤΡΟΦΙΜΩΝ'!D16</f>
        <v>tr</v>
      </c>
      <c r="F24" s="10">
        <f>'[1]ΣΥΣΤΑΣΗ ΤΡΟΦΙΜΩΝ'!E16</f>
        <v>12.5</v>
      </c>
      <c r="G24" s="10">
        <f>'[1]ΣΥΣΤΑΣΗ ΤΡΟΦΙΜΩΝ'!F16</f>
        <v>10.8</v>
      </c>
      <c r="H24" s="10">
        <f>'[1]ΣΥΣΤΑΣΗ ΤΡΟΦΙΜΩΝ'!G16</f>
        <v>0</v>
      </c>
      <c r="I24" s="10">
        <f>'[1]ΣΥΣΤΑΣΗ ΤΡΟΦΙΜΩΝ'!H16</f>
        <v>385</v>
      </c>
      <c r="J24" s="10">
        <f>'[1]ΣΥΣΤΑΣΗ ΤΡΟΦΙΜΩΝ'!I16</f>
        <v>0</v>
      </c>
      <c r="K24" s="10" t="str">
        <f>'[1]ΣΥΣΤΑΣΗ ΤΡΟΦΙΜΩΝ'!J16</f>
        <v>tr</v>
      </c>
      <c r="L24" s="10">
        <f>'[1]ΣΥΣΤΑΣΗ ΤΡΟΦΙΜΩΝ'!K16</f>
        <v>57</v>
      </c>
      <c r="M24" s="10">
        <f>'[1]ΣΥΣΤΑΣΗ ΤΡΟΦΙΜΩΝ'!L16</f>
        <v>200</v>
      </c>
      <c r="N24" s="10">
        <f>'[1]ΣΥΣΤΑΣΗ ΤΡΟΦΙΜΩΝ'!M16</f>
        <v>12</v>
      </c>
      <c r="O24" s="10" t="s">
        <v>44</v>
      </c>
      <c r="P24" s="10" t="s">
        <v>44</v>
      </c>
      <c r="Q24" s="10">
        <f>'[1]ΣΥΣΤΑΣΗ ΤΡΟΦΙΜΩΝ'!P16</f>
        <v>140</v>
      </c>
      <c r="R24" s="10">
        <f>'[1]ΣΥΣΤΑΣΗ ΤΡΟΦΙΜΩΝ'!Q16</f>
        <v>130</v>
      </c>
      <c r="S24" s="10">
        <f>'[1]ΣΥΣΤΑΣΗ ΤΡΟΦΙΜΩΝ'!R16</f>
        <v>1.9</v>
      </c>
      <c r="T24" s="10">
        <f>'[1]ΣΥΣΤΑΣΗ ΤΡΟΦΙΜΩΝ'!S16</f>
        <v>1.3</v>
      </c>
      <c r="U24" s="10">
        <f>'[1]ΣΥΣΤΑΣΗ ΤΡΟΦΙΜΩΝ'!T16</f>
        <v>0.08</v>
      </c>
      <c r="V24" s="11">
        <f>'[1]ΣΥΣΤΑΣΗ ΤΡΟΦΙΜΩΝ'!U16</f>
        <v>11</v>
      </c>
      <c r="W24" s="9">
        <f>'[1]ΣΥΣΤΑΣΗ ΤΡΟΦΙΜΩΝ'!V16</f>
        <v>53</v>
      </c>
      <c r="X24" s="10">
        <f>'[1]ΣΥΣΤΑΣΗ ΤΡΟΦΙΜΩΝ'!W16*0.8</f>
        <v>0.05600000000000001</v>
      </c>
      <c r="Y24" s="10">
        <f>'[1]ΣΥΣΤΑΣΗ ΤΡΟΦΙΜΩΝ'!X16*0.95</f>
        <v>0.33249999999999996</v>
      </c>
      <c r="Z24" s="10" t="str">
        <f>'[1]ΣΥΣΤΑΣΗ ΤΡΟΦΙΜΩΝ'!Y16</f>
        <v>tr</v>
      </c>
      <c r="AA24" s="10">
        <f>'[1]ΣΥΣΤΑΣΗ ΤΡΟΦΙΜΩΝ'!Z16*0.9</f>
        <v>0.09000000000000001</v>
      </c>
      <c r="AB24" s="10">
        <f>'[1]ΣΥΣΤΑΣΗ ΤΡΟΦΙΜΩΝ'!AA16*0.95</f>
        <v>0.11399999999999999</v>
      </c>
      <c r="AC24" s="10">
        <f>'[1]ΣΥΣΤΑΣΗ ΤΡΟΦΙΜΩΝ'!AB16*0.8</f>
        <v>0.8800000000000001</v>
      </c>
      <c r="AD24" s="10">
        <f>'[1]ΣΥΣΤΑΣΗ ΤΡΟΦΙΜΩΝ'!AC16*0.75</f>
        <v>29.25</v>
      </c>
      <c r="AE24" s="10">
        <f>'[1]ΣΥΣΤΑΣΗ ΤΡΟΦΙΜΩΝ'!AD16</f>
        <v>0</v>
      </c>
      <c r="AF24" s="10">
        <f>'[1]ΣΥΣΤΑΣΗ ΤΡΟΦΙΜΩΝ'!AE16</f>
        <v>190</v>
      </c>
      <c r="AG24" s="10">
        <f>'[1]ΣΥΣΤΑΣΗ ΤΡΟΦΙΜΩΝ'!AF16</f>
        <v>1.75</v>
      </c>
      <c r="AH24" s="10">
        <f>'[1]ΣΥΣΤΑΣΗ ΤΡΟΦΙΜΩΝ'!AG16</f>
        <v>1.11</v>
      </c>
      <c r="AI24" s="10">
        <f>'[1]ΣΥΣΤΑΣΗ ΤΡΟΦΙΜΩΝ'!AH16</f>
        <v>66.12244897959184</v>
      </c>
      <c r="AJ24" s="10">
        <f>'[1]ΣΥΣΤΑΣΗ ΤΡΟΦΙΜΩΝ'!AI16</f>
        <v>34.01360544217687</v>
      </c>
      <c r="AK24" s="10">
        <v>0</v>
      </c>
      <c r="AL24" s="10">
        <f>'[1]ΣΥΣΤΑΣΗ ΤΡΟΦΙΜΩΝ'!AK16</f>
        <v>18.979591836734695</v>
      </c>
      <c r="AM24" s="10">
        <v>0</v>
      </c>
      <c r="AN24" s="10">
        <f>'[1]ΣΥΣΤΑΣΗ ΤΡΟΦΙΜΩΝ'!AM16</f>
        <v>3.1</v>
      </c>
      <c r="AO24" s="10">
        <f>'[1]ΣΥΣΤΑΣΗ ΤΡΟΦΙΜΩΝ'!AN16</f>
        <v>4.7</v>
      </c>
      <c r="AP24" s="11">
        <f>'[1]ΣΥΣΤΑΣΗ ΤΡΟΦΙΜΩΝ'!AO16</f>
        <v>1.2</v>
      </c>
    </row>
    <row r="25" spans="1:42" ht="14.25">
      <c r="A25" s="8" t="s">
        <v>63</v>
      </c>
      <c r="B25" s="9">
        <v>400</v>
      </c>
      <c r="C25" s="10">
        <f>4*'[1]ΣΥΣΤΑΣΗ ΤΡΟΦΙΜΩΝ'!B77</f>
        <v>2392</v>
      </c>
      <c r="D25" s="10">
        <f>4*'[1]ΣΥΣΤΑΣΗ ΤΡΟΦΙΜΩΝ'!C77</f>
        <v>18.4</v>
      </c>
      <c r="E25" s="10">
        <f>4*'[1]ΣΥΣΤΑΣΗ ΤΡΟΦΙΜΩΝ'!D77</f>
        <v>3.6</v>
      </c>
      <c r="F25" s="10">
        <f>4*'[1]ΣΥΣΤΑΣΗ ΤΡΟΦΙΜΩΝ'!E77</f>
        <v>72.8</v>
      </c>
      <c r="G25" s="10">
        <f>4*'[1]ΣΥΣΤΑΣΗ ΤΡΟΦΙΜΩΝ'!F77</f>
        <v>232</v>
      </c>
      <c r="H25" s="10">
        <f>4*'[1]ΣΥΣΤΑΣΗ ΤΡΟΦΙΜΩΝ'!G77</f>
        <v>31.6</v>
      </c>
      <c r="I25" s="10">
        <v>0</v>
      </c>
      <c r="J25" s="10">
        <f>4*'[1]ΣΥΣΤΑΣΗ ΤΡΟΦΙΜΩΝ'!I77</f>
        <v>2</v>
      </c>
      <c r="K25" s="10">
        <f>4*'[1]ΣΥΣΤΑΣΗ ΤΡΟΦΙΜΩΝ'!J77</f>
        <v>1.6</v>
      </c>
      <c r="L25" s="10">
        <f>4*'[1]ΣΥΣΤΑΣΗ ΤΡΟΦΙΜΩΝ'!K77</f>
        <v>2680</v>
      </c>
      <c r="M25" s="10">
        <f>4*'[1]ΣΥΣΤΑΣΗ ΤΡΟΦΙΜΩΝ'!L77</f>
        <v>2880</v>
      </c>
      <c r="N25" s="10">
        <f>4*'[1]ΣΥΣΤΑΣΗ ΤΡΟΦΙΜΩΝ'!M77</f>
        <v>1480</v>
      </c>
      <c r="O25" s="10">
        <f>4*'[1]ΣΥΣΤΑΣΗ ΤΡΟΦΙΜΩΝ'!N77</f>
        <v>40</v>
      </c>
      <c r="P25" s="10">
        <f>4*'[1]ΣΥΣΤΑΣΗ ΤΡΟΦΙΜΩΝ'!O77</f>
        <v>6</v>
      </c>
      <c r="Q25" s="10">
        <f>4*'[1]ΣΥΣΤΑΣΗ ΤΡΟΦΙΜΩΝ'!P77</f>
        <v>80</v>
      </c>
      <c r="R25" s="10">
        <f>4*'[1]ΣΥΣΤΑΣΗ ΤΡΟΦΙΜΩΝ'!Q77</f>
        <v>2280</v>
      </c>
      <c r="S25" s="10">
        <f>4*'[1]ΣΥΣΤΑΣΗ ΤΡΟΦΙΜΩΝ'!R77</f>
        <v>41.6</v>
      </c>
      <c r="T25" s="10">
        <f>4*'[1]ΣΥΣΤΑΣΗ ΤΡΟΦΙΜΩΝ'!S77</f>
        <v>21.2</v>
      </c>
      <c r="U25" s="10">
        <f>4*'[1]ΣΥΣΤΑΣΗ ΤΡΟΦΙΜΩΝ'!T77</f>
        <v>5.84</v>
      </c>
      <c r="V25" s="11" t="s">
        <v>48</v>
      </c>
      <c r="W25" s="9" t="s">
        <v>48</v>
      </c>
      <c r="X25" s="10">
        <f>4*'[1]ΣΥΣΤΑΣΗ ΤΡΟΦΙΜΩΝ'!W77</f>
        <v>3.72</v>
      </c>
      <c r="Y25" s="10">
        <f>4*'[1]ΣΥΣΤΑΣΗ ΤΡΟΦΙΜΩΝ'!X77</f>
        <v>0.68</v>
      </c>
      <c r="Z25" s="10">
        <f>4*'[1]ΣΥΣΤΑΣΗ ΤΡΟΦΙΜΩΝ'!Y77</f>
        <v>24</v>
      </c>
      <c r="AA25" s="10">
        <f>4*'[1]ΣΥΣΤΑΣΗ ΤΡΟΦΙΜΩΝ'!Z77</f>
        <v>20</v>
      </c>
      <c r="AB25" s="10">
        <f>4*'[1]ΣΥΣΤΑΣΗ ΤΡΟΦΙΜΩΝ'!AA77</f>
        <v>3</v>
      </c>
      <c r="AC25" s="10">
        <f>4*'[1]ΣΥΣΤΑΣΗ ΤΡΟΦΙΜΩΝ'!AB77</f>
        <v>0</v>
      </c>
      <c r="AD25" s="10">
        <f>4*'[1]ΣΥΣΤΑΣΗ ΤΡΟΦΙΜΩΝ'!AC77</f>
        <v>388</v>
      </c>
      <c r="AE25" s="10">
        <f>4*'[1]ΣΥΣΤΑΣΗ ΤΡΟΦΙΜΩΝ'!AD77</f>
        <v>0</v>
      </c>
      <c r="AF25" s="10">
        <f>4*'[1]ΣΥΣΤΑΣΗ ΤΡΟΦΙΜΩΝ'!AE77</f>
        <v>0</v>
      </c>
      <c r="AG25" s="10">
        <f>4*'[1]ΣΥΣΤΑΣΗ ΤΡΟΦΙΜΩΝ'!AF77</f>
        <v>0</v>
      </c>
      <c r="AH25" s="10">
        <f>4*'[1]ΣΥΣΤΑΣΗ ΤΡΟΦΙΜΩΝ'!AG77</f>
        <v>10.12</v>
      </c>
      <c r="AI25" s="10">
        <f>'[1]ΣΥΣΤΑΣΗ ΤΡΟΦΙΜΩΝ'!AH77</f>
        <v>1.5802675585284283</v>
      </c>
      <c r="AJ25" s="10">
        <f>'[1]ΣΥΣΤΑΣΗ ΤΡΟΦΙΜΩΝ'!AI77</f>
        <v>8.481605351170568</v>
      </c>
      <c r="AK25" s="10">
        <f>'[1]ΣΥΣΤΑΣΗ ΤΡΟΦΙΜΩΝ'!AJ77</f>
        <v>48.71571906354515</v>
      </c>
      <c r="AL25" s="10">
        <f>'[1]ΣΥΣΤΑΣΗ ΤΡΟΦΙΜΩΝ'!AK77</f>
        <v>12.491638795986622</v>
      </c>
      <c r="AM25" s="10">
        <f>'[1]ΣΥΣΤΑΣΗ ΤΡΟΦΙΜΩΝ'!AL77</f>
        <v>0.26755852842809363</v>
      </c>
      <c r="AN25" s="10">
        <f>4*'[1]ΣΥΣΤΑΣΗ ΤΡΟΦΙΜΩΝ'!AM77</f>
        <v>33.2</v>
      </c>
      <c r="AO25" s="10">
        <f>4*'[1]ΣΥΣΤΑΣΗ ΤΡΟΦΙΜΩΝ'!AN77</f>
        <v>86.8</v>
      </c>
      <c r="AP25" s="11">
        <f>4*'[1]ΣΥΣΤΑΣΗ ΤΡΟΦΙΜΩΝ'!AO77</f>
        <v>102</v>
      </c>
    </row>
    <row r="26" spans="1:42" ht="14.25">
      <c r="A26" s="13" t="s">
        <v>64</v>
      </c>
      <c r="B26" s="9">
        <f aca="true" t="shared" si="0" ref="B26:AH26">SUM(B5:B25)</f>
        <v>6993.5</v>
      </c>
      <c r="C26" s="10">
        <f t="shared" si="0"/>
        <v>26054</v>
      </c>
      <c r="D26" s="10">
        <f t="shared" si="0"/>
        <v>2708.05875</v>
      </c>
      <c r="E26" s="10">
        <f t="shared" si="0"/>
        <v>2213.92375</v>
      </c>
      <c r="F26" s="10">
        <f t="shared" si="0"/>
        <v>1066.33</v>
      </c>
      <c r="G26" s="10">
        <f t="shared" si="0"/>
        <v>1497.4762500000002</v>
      </c>
      <c r="H26" s="10">
        <f t="shared" si="0"/>
        <v>128.065</v>
      </c>
      <c r="I26" s="10">
        <f t="shared" si="0"/>
        <v>5038.3</v>
      </c>
      <c r="J26" s="10">
        <f t="shared" si="0"/>
        <v>1489.9599999999998</v>
      </c>
      <c r="K26" s="10">
        <f t="shared" si="0"/>
        <v>671.945</v>
      </c>
      <c r="L26" s="10">
        <f t="shared" si="0"/>
        <v>19218.525</v>
      </c>
      <c r="M26" s="10">
        <f t="shared" si="0"/>
        <v>15681.4</v>
      </c>
      <c r="N26" s="10">
        <f t="shared" si="0"/>
        <v>3625.6250000000005</v>
      </c>
      <c r="O26" s="10">
        <f t="shared" si="0"/>
        <v>14367.65</v>
      </c>
      <c r="P26" s="10">
        <f t="shared" si="0"/>
        <v>406.881875</v>
      </c>
      <c r="Q26" s="10">
        <f t="shared" si="0"/>
        <v>9686.625</v>
      </c>
      <c r="R26" s="10">
        <f t="shared" si="0"/>
        <v>14447.05</v>
      </c>
      <c r="S26" s="10">
        <f t="shared" si="0"/>
        <v>129.79875</v>
      </c>
      <c r="T26" s="10">
        <f t="shared" si="0"/>
        <v>124.82125</v>
      </c>
      <c r="U26" s="10">
        <f t="shared" si="0"/>
        <v>17.561625</v>
      </c>
      <c r="V26" s="11">
        <f t="shared" si="0"/>
        <v>1013.4000000000001</v>
      </c>
      <c r="W26" s="9">
        <f t="shared" si="0"/>
        <v>796.5</v>
      </c>
      <c r="X26" s="10">
        <f t="shared" si="0"/>
        <v>9.672500000000001</v>
      </c>
      <c r="Y26" s="10">
        <f t="shared" si="0"/>
        <v>11.209999999999997</v>
      </c>
      <c r="Z26" s="10">
        <f t="shared" si="0"/>
        <v>253.8</v>
      </c>
      <c r="AA26" s="10">
        <f t="shared" si="0"/>
        <v>99.18875</v>
      </c>
      <c r="AB26" s="10">
        <f t="shared" si="0"/>
        <v>10.012375</v>
      </c>
      <c r="AC26" s="10">
        <f t="shared" si="0"/>
        <v>12.277000000000003</v>
      </c>
      <c r="AD26" s="10">
        <f t="shared" si="0"/>
        <v>3997.45</v>
      </c>
      <c r="AE26" s="10">
        <f t="shared" si="0"/>
        <v>10.245</v>
      </c>
      <c r="AF26" s="10">
        <f t="shared" si="0"/>
        <v>2630</v>
      </c>
      <c r="AG26" s="10">
        <f t="shared" si="0"/>
        <v>17.91</v>
      </c>
      <c r="AH26" s="10">
        <f t="shared" si="0"/>
        <v>83.23</v>
      </c>
      <c r="AI26" s="14">
        <f>G26*9*100/C26</f>
        <v>51.728280686266984</v>
      </c>
      <c r="AJ26" s="14">
        <f>4*F26*100/C26</f>
        <v>16.371075458662776</v>
      </c>
      <c r="AK26" s="14">
        <f>4*E26*100/C26</f>
        <v>33.989771244338684</v>
      </c>
      <c r="AL26" s="14">
        <f>AN26*9*100/C26</f>
        <v>6.459444806939434</v>
      </c>
      <c r="AM26" s="14">
        <f>4*K26*100/C26</f>
        <v>10.316189452675212</v>
      </c>
      <c r="AN26" s="10">
        <f>SUM(AN5:AN25)</f>
        <v>186.99374999999998</v>
      </c>
      <c r="AO26" s="10">
        <f>SUM(AO5:AO25)</f>
        <v>507.8575</v>
      </c>
      <c r="AP26" s="11">
        <f>SUM(AP5:AP25)</f>
        <v>275.54875</v>
      </c>
    </row>
    <row r="27" spans="1:42" ht="28.5">
      <c r="A27" s="13" t="s">
        <v>65</v>
      </c>
      <c r="B27" s="9">
        <v>100</v>
      </c>
      <c r="C27" s="10">
        <f aca="true" t="shared" si="1" ref="C27:AH27">100*C26/$B$26</f>
        <v>372.5459355115464</v>
      </c>
      <c r="D27" s="10">
        <f t="shared" si="1"/>
        <v>38.72251018803174</v>
      </c>
      <c r="E27" s="10">
        <f t="shared" si="1"/>
        <v>31.656877815114033</v>
      </c>
      <c r="F27" s="10">
        <f t="shared" si="1"/>
        <v>15.247444055194109</v>
      </c>
      <c r="G27" s="10">
        <f t="shared" si="1"/>
        <v>21.41240080074355</v>
      </c>
      <c r="H27" s="10">
        <f t="shared" si="1"/>
        <v>1.831200400371774</v>
      </c>
      <c r="I27" s="10">
        <f t="shared" si="1"/>
        <v>72.04261099592479</v>
      </c>
      <c r="J27" s="10">
        <f t="shared" si="1"/>
        <v>21.304926002716805</v>
      </c>
      <c r="K27" s="10">
        <f t="shared" si="1"/>
        <v>9.608136126403089</v>
      </c>
      <c r="L27" s="10">
        <f t="shared" si="1"/>
        <v>274.8055337098735</v>
      </c>
      <c r="M27" s="10">
        <f t="shared" si="1"/>
        <v>224.22821191106027</v>
      </c>
      <c r="N27" s="10">
        <f t="shared" si="1"/>
        <v>51.84278258382785</v>
      </c>
      <c r="O27" s="10">
        <f t="shared" si="1"/>
        <v>205.44291127475512</v>
      </c>
      <c r="P27" s="10">
        <f t="shared" si="1"/>
        <v>5.818000643454637</v>
      </c>
      <c r="Q27" s="10">
        <f t="shared" si="1"/>
        <v>138.50897261743046</v>
      </c>
      <c r="R27" s="10">
        <f t="shared" si="1"/>
        <v>206.57825123328806</v>
      </c>
      <c r="S27" s="10">
        <f t="shared" si="1"/>
        <v>1.8559912776149283</v>
      </c>
      <c r="T27" s="10">
        <f t="shared" si="1"/>
        <v>1.7848180453278044</v>
      </c>
      <c r="U27" s="10">
        <f t="shared" si="1"/>
        <v>0.2511135339958533</v>
      </c>
      <c r="V27" s="11">
        <f t="shared" si="1"/>
        <v>14.490598412811899</v>
      </c>
      <c r="W27" s="9">
        <f t="shared" si="1"/>
        <v>11.389147065131908</v>
      </c>
      <c r="X27" s="10">
        <f t="shared" si="1"/>
        <v>0.1383069993565454</v>
      </c>
      <c r="Y27" s="10">
        <f t="shared" si="1"/>
        <v>0.16029169943518978</v>
      </c>
      <c r="Z27" s="10">
        <f t="shared" si="1"/>
        <v>3.6290841495674555</v>
      </c>
      <c r="AA27" s="10">
        <f t="shared" si="1"/>
        <v>1.4182991349109888</v>
      </c>
      <c r="AB27" s="10">
        <f t="shared" si="1"/>
        <v>0.1431668692357189</v>
      </c>
      <c r="AC27" s="10">
        <f t="shared" si="1"/>
        <v>0.17554872381497108</v>
      </c>
      <c r="AD27" s="10">
        <f t="shared" si="1"/>
        <v>57.159505254879534</v>
      </c>
      <c r="AE27" s="10">
        <f t="shared" si="1"/>
        <v>0.1464931722313577</v>
      </c>
      <c r="AF27" s="10">
        <f t="shared" si="1"/>
        <v>37.606348752412956</v>
      </c>
      <c r="AG27" s="10">
        <f t="shared" si="1"/>
        <v>0.2560949453063559</v>
      </c>
      <c r="AH27" s="10">
        <f t="shared" si="1"/>
        <v>1.1901050975906198</v>
      </c>
      <c r="AI27" s="10"/>
      <c r="AJ27" s="10"/>
      <c r="AK27" s="10"/>
      <c r="AL27" s="10"/>
      <c r="AM27" s="10"/>
      <c r="AN27" s="10">
        <f>100*AN26/$B$26</f>
        <v>2.6738221205405015</v>
      </c>
      <c r="AO27" s="10">
        <f>100*AO26/$B$26</f>
        <v>7.2618502895545864</v>
      </c>
      <c r="AP27" s="11">
        <f>100*AP26/$B$26</f>
        <v>3.940069350110817</v>
      </c>
    </row>
    <row r="28" spans="1:42" ht="42.75">
      <c r="A28" s="15" t="s">
        <v>66</v>
      </c>
      <c r="B28" s="16">
        <v>130</v>
      </c>
      <c r="C28" s="17">
        <f>130*C27/100</f>
        <v>484.30971616501034</v>
      </c>
      <c r="D28" s="17">
        <f>130*D27/100-30</f>
        <v>20.339263244441263</v>
      </c>
      <c r="E28" s="17">
        <f aca="true" t="shared" si="2" ref="E28:AP28">130*E27/100</f>
        <v>41.15394115964824</v>
      </c>
      <c r="F28" s="17">
        <f t="shared" si="2"/>
        <v>19.821677271752343</v>
      </c>
      <c r="G28" s="17">
        <f t="shared" si="2"/>
        <v>27.836121040966617</v>
      </c>
      <c r="H28" s="17">
        <f t="shared" si="2"/>
        <v>2.380560520483306</v>
      </c>
      <c r="I28" s="17">
        <f t="shared" si="2"/>
        <v>93.65539429470222</v>
      </c>
      <c r="J28" s="17">
        <f t="shared" si="2"/>
        <v>27.696403803531847</v>
      </c>
      <c r="K28" s="17">
        <f t="shared" si="2"/>
        <v>12.490576964324015</v>
      </c>
      <c r="L28" s="17">
        <f t="shared" si="2"/>
        <v>357.2471938228355</v>
      </c>
      <c r="M28" s="17">
        <f t="shared" si="2"/>
        <v>291.49667548437833</v>
      </c>
      <c r="N28" s="17">
        <f t="shared" si="2"/>
        <v>67.39561735897621</v>
      </c>
      <c r="O28" s="17">
        <f t="shared" si="2"/>
        <v>267.07578465718166</v>
      </c>
      <c r="P28" s="17">
        <f t="shared" si="2"/>
        <v>7.563400836491028</v>
      </c>
      <c r="Q28" s="17">
        <f t="shared" si="2"/>
        <v>180.0616644026596</v>
      </c>
      <c r="R28" s="17">
        <f t="shared" si="2"/>
        <v>268.55172660327446</v>
      </c>
      <c r="S28" s="17">
        <f t="shared" si="2"/>
        <v>2.412788660899407</v>
      </c>
      <c r="T28" s="17">
        <f t="shared" si="2"/>
        <v>2.3202634589261457</v>
      </c>
      <c r="U28" s="17">
        <f t="shared" si="2"/>
        <v>0.3264475941946092</v>
      </c>
      <c r="V28" s="18">
        <f t="shared" si="2"/>
        <v>18.837777936655467</v>
      </c>
      <c r="W28" s="16">
        <f t="shared" si="2"/>
        <v>14.805891184671482</v>
      </c>
      <c r="X28" s="17">
        <f t="shared" si="2"/>
        <v>0.17979909916350903</v>
      </c>
      <c r="Y28" s="17">
        <f t="shared" si="2"/>
        <v>0.2083792092657467</v>
      </c>
      <c r="Z28" s="17">
        <f t="shared" si="2"/>
        <v>4.717809394437692</v>
      </c>
      <c r="AA28" s="17">
        <f t="shared" si="2"/>
        <v>1.8437888753842855</v>
      </c>
      <c r="AB28" s="17">
        <f t="shared" si="2"/>
        <v>0.18611693000643456</v>
      </c>
      <c r="AC28" s="17">
        <f t="shared" si="2"/>
        <v>0.2282133409594624</v>
      </c>
      <c r="AD28" s="17">
        <f t="shared" si="2"/>
        <v>74.3073568313434</v>
      </c>
      <c r="AE28" s="17">
        <f t="shared" si="2"/>
        <v>0.19044112390076498</v>
      </c>
      <c r="AF28" s="17">
        <f t="shared" si="2"/>
        <v>48.888253378136845</v>
      </c>
      <c r="AG28" s="17">
        <f t="shared" si="2"/>
        <v>0.33292342889826265</v>
      </c>
      <c r="AH28" s="17">
        <f t="shared" si="2"/>
        <v>1.5471366268678057</v>
      </c>
      <c r="AI28" s="17"/>
      <c r="AJ28" s="17"/>
      <c r="AK28" s="17"/>
      <c r="AL28" s="17"/>
      <c r="AM28" s="17"/>
      <c r="AN28" s="17">
        <f t="shared" si="2"/>
        <v>3.475968756702652</v>
      </c>
      <c r="AO28" s="17">
        <f t="shared" si="2"/>
        <v>9.440405376420962</v>
      </c>
      <c r="AP28" s="18">
        <f t="shared" si="2"/>
        <v>5.122090155144062</v>
      </c>
    </row>
  </sheetData>
  <sheetProtection/>
  <printOptions/>
  <pageMargins left="0.7086614173228347" right="0.690625" top="0.7480314960629921" bottom="0.7480314960629921" header="0.31496062992125984" footer="0.31496062992125984"/>
  <pageSetup horizontalDpi="600" verticalDpi="600" orientation="landscape" paperSize="9" scale="51" r:id="rId1"/>
  <headerFooter alignWithMargins="0">
    <oddFooter>&amp;C61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2011-08-06T06:06:02Z</dcterms:created>
  <dcterms:modified xsi:type="dcterms:W3CDTF">2011-08-06T06:06:18Z</dcterms:modified>
  <cp:category/>
  <cp:version/>
  <cp:contentType/>
  <cp:contentStatus/>
</cp:coreProperties>
</file>