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8115" activeTab="0"/>
  </bookViews>
  <sheets>
    <sheet name="Αρνί εντράδ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<sst xmlns="http://schemas.openxmlformats.org/spreadsheetml/2006/main" count="105" uniqueCount="57">
  <si>
    <t>ΣΥΝΟΛΟ ΣΕ 100g ΩΜΟΥ ΠΡΟΪΟΝΤΟΣ</t>
  </si>
  <si>
    <t>ΣΥΝΟΛΟ</t>
  </si>
  <si>
    <t>πιπέρι</t>
  </si>
  <si>
    <t>tr</t>
  </si>
  <si>
    <t xml:space="preserve">%energy from added sugar </t>
  </si>
  <si>
    <t>%energy from saturated fat</t>
  </si>
  <si>
    <t>%energy from carbohydrate</t>
  </si>
  <si>
    <t>%energy from protein</t>
  </si>
  <si>
    <t>%energy from fat</t>
  </si>
  <si>
    <t>BETA CAROTENE EQUIVAL. (μg)</t>
  </si>
  <si>
    <t>ΣΥΝΟΛΟ ΣΕ 100g ΜΕΓΕΙΡΕΜΕΝΟΥ ΠΡΟΪΟΝΤΟΣ (-49%)</t>
  </si>
  <si>
    <t>αλάτι</t>
  </si>
  <si>
    <t>1 κιλό νερό</t>
  </si>
  <si>
    <t>λίγο ψιλοκομμένος μαϊντανός</t>
  </si>
  <si>
    <t>1/4 φλιτζ χυμός λεμονιού</t>
  </si>
  <si>
    <t>3 αυγά</t>
  </si>
  <si>
    <t>1 κιλό πατάτες</t>
  </si>
  <si>
    <t>λίγο λάδι</t>
  </si>
  <si>
    <t>1 κιλό αρνί</t>
  </si>
  <si>
    <t>-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</si>
  <si>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</si>
  <si>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</si>
  <si>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</si>
  <si>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</si>
  <si>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</si>
  <si>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</si>
  <si>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</si>
  <si>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</si>
  <si>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</si>
  <si>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</si>
  <si>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</si>
  <si>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</si>
  <si>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</si>
  <si>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</si>
  <si>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</si>
  <si>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</si>
  <si>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</si>
  <si>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</si>
  <si>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</si>
  <si>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</si>
  <si>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</si>
  <si>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Iodine (μg)</t>
  </si>
  <si>
    <t>Thiamin (mg)</t>
  </si>
  <si>
    <t>Riboflavin (mg)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</si>
  <si>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</si>
  <si>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</si>
  <si>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</si>
  <si>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</si>
  <si>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</si>
  <si>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</si>
  <si>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</si>
  <si>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</si>
  <si>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Total saturates (g)</t>
  </si>
  <si>
    <t>Total cis-monos (g)</t>
  </si>
  <si>
    <t>Total cis-pufas (g)</t>
  </si>
  <si>
    <t>ΑΡΝΙ ΕΝΤΡΑΔΑ</t>
  </si>
  <si>
    <t>Τρόπος παρασεκυής: βράσιμο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</si>
</sst>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 applyAlignment="1">
      <alignment wrapText="1"/>
      <protection/>
    </xf>
    <xf numFmtId="2" fontId="0" fillId="0" borderId="0" xfId="56" applyNumberFormat="1" applyFont="1">
      <alignment/>
      <protection/>
    </xf>
    <xf numFmtId="2" fontId="19" fillId="0" borderId="0" xfId="56" applyNumberFormat="1" applyFont="1" applyAlignment="1">
      <alignment wrapText="1" shrinkToFi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2" fontId="0" fillId="0" borderId="0" xfId="56" applyNumberFormat="1" applyFont="1" applyBorder="1">
      <alignment/>
      <protection/>
    </xf>
    <xf numFmtId="2" fontId="0" fillId="0" borderId="13" xfId="56" applyNumberFormat="1" applyFon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 applyAlignment="1">
      <alignment wrapText="1"/>
      <protection/>
    </xf>
    <xf numFmtId="2" fontId="0" fillId="0" borderId="17" xfId="56" applyNumberFormat="1" applyBorder="1" applyAlignment="1">
      <alignment wrapText="1"/>
      <protection/>
    </xf>
    <xf numFmtId="2" fontId="0" fillId="0" borderId="17" xfId="56" applyNumberFormat="1" applyFont="1" applyBorder="1" applyAlignment="1">
      <alignment wrapText="1"/>
      <protection/>
    </xf>
    <xf numFmtId="2" fontId="0" fillId="0" borderId="18" xfId="56" applyNumberFormat="1" applyFont="1" applyBorder="1" applyAlignment="1">
      <alignment wrapText="1"/>
      <protection/>
    </xf>
    <xf numFmtId="0" fontId="20" fillId="0" borderId="19" xfId="0" applyFont="1" applyBorder="1" applyAlignment="1">
      <alignment wrapText="1" shrinkToFit="1"/>
    </xf>
    <xf numFmtId="2" fontId="0" fillId="0" borderId="19" xfId="56" applyNumberFormat="1" applyBorder="1" applyAlignment="1">
      <alignment wrapText="1"/>
      <protection/>
    </xf>
    <xf numFmtId="2" fontId="21" fillId="0" borderId="0" xfId="56" applyNumberFormat="1" applyFont="1" applyAlignment="1">
      <alignment wrapText="1"/>
      <protection/>
    </xf>
    <xf numFmtId="2" fontId="21" fillId="0" borderId="0" xfId="56" applyNumberFormat="1" applyFont="1">
      <alignment/>
      <protection/>
    </xf>
    <xf numFmtId="2" fontId="21" fillId="0" borderId="0" xfId="56" applyNumberFormat="1" applyFon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kes%20mountzendra_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6">
          <cell r="B16">
            <v>147</v>
          </cell>
          <cell r="C16">
            <v>75.1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O61">
            <v>0.1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ακές μουτζέντρ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55" zoomScaleNormal="55" zoomScalePageLayoutView="55" workbookViewId="0" topLeftCell="A1">
      <selection activeCell="J49" sqref="J49"/>
    </sheetView>
  </sheetViews>
  <sheetFormatPr defaultColWidth="9.140625" defaultRowHeight="15"/>
  <cols>
    <col min="1" max="1" width="24.28125" style="2" customWidth="1"/>
    <col min="2" max="3" width="9.140625" style="1" customWidth="1"/>
    <col min="4" max="4" width="11.140625" style="1" customWidth="1"/>
    <col min="5" max="5" width="15.57421875" style="1" customWidth="1"/>
    <col min="6" max="8" width="9.140625" style="1" customWidth="1"/>
    <col min="9" max="9" width="12.140625" style="1" customWidth="1"/>
    <col min="10" max="12" width="9.140625" style="1" customWidth="1"/>
    <col min="13" max="13" width="11.8515625" style="1" customWidth="1"/>
    <col min="14" max="14" width="12.57421875" style="1" customWidth="1"/>
    <col min="15" max="15" width="9.140625" style="1" customWidth="1"/>
    <col min="16" max="16" width="11.57421875" style="1" customWidth="1"/>
    <col min="17" max="17" width="9.140625" style="1" customWidth="1"/>
    <col min="18" max="18" width="11.57421875" style="1" customWidth="1"/>
    <col min="19" max="21" width="9.140625" style="1" customWidth="1"/>
    <col min="22" max="22" width="11.28125" style="1" customWidth="1"/>
    <col min="23" max="16384" width="9.140625" style="1" customWidth="1"/>
  </cols>
  <sheetData>
    <row r="1" spans="1:47" ht="18">
      <c r="A1" s="21" t="s">
        <v>55</v>
      </c>
      <c r="B1" s="22"/>
      <c r="AQ1" s="4"/>
      <c r="AR1" s="4"/>
      <c r="AS1" s="4"/>
      <c r="AT1" s="4"/>
      <c r="AU1" s="4"/>
    </row>
    <row r="2" spans="1:3" ht="18.75" customHeight="1">
      <c r="A2" s="23" t="s">
        <v>56</v>
      </c>
      <c r="B2" s="23"/>
      <c r="C2" s="23"/>
    </row>
    <row r="4" spans="1:22" ht="30">
      <c r="A4" s="19"/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38</v>
      </c>
      <c r="U4" s="5" t="s">
        <v>39</v>
      </c>
      <c r="V4" s="6" t="s">
        <v>40</v>
      </c>
    </row>
    <row r="5" spans="1:22" ht="14.25">
      <c r="A5" s="20" t="s">
        <v>18</v>
      </c>
      <c r="B5" s="8">
        <v>1000</v>
      </c>
      <c r="C5" s="8">
        <f>10*'[1]ΣΥΣΤΑΣΗ ΤΡΟΦΙΜΩΝ'!B126</f>
        <v>3140</v>
      </c>
      <c r="D5" s="8">
        <f>10*'[1]ΣΥΣΤΑΣΗ ΤΡΟΦΙΜΩΝ'!C126</f>
        <v>561</v>
      </c>
      <c r="E5" s="8">
        <f>10*'[1]ΣΥΣΤΑΣΗ ΤΡΟΦΙΜΩΝ'!D126</f>
        <v>0</v>
      </c>
      <c r="F5" s="8">
        <f>10*'[1]ΣΥΣΤΑΣΗ ΤΡΟΦΙΜΩΝ'!E126</f>
        <v>156</v>
      </c>
      <c r="G5" s="8">
        <f>10*'[1]ΣΥΣΤΑΣΗ ΤΡΟΦΙΜΩΝ'!F126</f>
        <v>280</v>
      </c>
      <c r="H5" s="8">
        <f>10*'[1]ΣΥΣΤΑΣΗ ΤΡΟΦΙΜΩΝ'!G126</f>
        <v>0</v>
      </c>
      <c r="I5" s="8">
        <f>10*'[1]ΣΥΣΤΑΣΗ ΤΡΟΦΙΜΩΝ'!H126</f>
        <v>680</v>
      </c>
      <c r="J5" s="8">
        <f>10*'[1]ΣΥΣΤΑΣΗ ΤΡΟΦΙΜΩΝ'!I126</f>
        <v>0</v>
      </c>
      <c r="K5" s="8">
        <f>10*'[1]ΣΥΣΤΑΣΗ ΤΡΟΦΙΜΩΝ'!J126</f>
        <v>0</v>
      </c>
      <c r="L5" s="8">
        <f>10*'[1]ΣΥΣΤΑΣΗ ΤΡΟΦΙΜΩΝ'!K126</f>
        <v>70</v>
      </c>
      <c r="M5" s="8">
        <f>10*'[1]ΣΥΣΤΑΣΗ ΤΡΟΦΙΜΩΝ'!L126</f>
        <v>1500</v>
      </c>
      <c r="N5" s="8">
        <f>10*'[1]ΣΥΣΤΑΣΗ ΤΡΟΦΙΜΩΝ'!M126</f>
        <v>180</v>
      </c>
      <c r="O5" s="8">
        <f>10*'[1]ΣΥΣΤΑΣΗ ΤΡΟΦΙΜΩΝ'!N126</f>
        <v>560</v>
      </c>
      <c r="P5" s="8">
        <f>10*'[1]ΣΥΣΤΑΣΗ ΤΡΟΦΙΜΩΝ'!O126</f>
        <v>0.2</v>
      </c>
      <c r="Q5" s="8">
        <f>10*'[1]ΣΥΣΤΑΣΗ ΤΡΟΦΙΜΩΝ'!P126</f>
        <v>660</v>
      </c>
      <c r="R5" s="8">
        <f>10*'[1]ΣΥΣΤΑΣΗ ΤΡΟΦΙΜΩΝ'!Q126</f>
        <v>2600</v>
      </c>
      <c r="S5" s="8">
        <f>10*'[1]ΣΥΣΤΑΣΗ ΤΡΟΦΙΜΩΝ'!R126</f>
        <v>12</v>
      </c>
      <c r="T5" s="8">
        <f>10*'[1]ΣΥΣΤΑΣΗ ΤΡΟΦΙΜΩΝ'!S126</f>
        <v>31</v>
      </c>
      <c r="U5" s="8">
        <f>10*'[1]ΣΥΣΤΑΣΗ ΤΡΟΦΙΜΩΝ'!T126</f>
        <v>2.1</v>
      </c>
      <c r="V5" s="9">
        <f>10*'[1]ΣΥΣΤΑΣΗ ΤΡΟΦΙΜΩΝ'!U126</f>
        <v>10</v>
      </c>
    </row>
    <row r="6" spans="1:22" ht="14.25">
      <c r="A6" s="16" t="s">
        <v>17</v>
      </c>
      <c r="B6" s="8">
        <v>55</v>
      </c>
      <c r="C6" s="8">
        <f>0.55*'[1]ΣΥΣΤΑΣΗ ΤΡΟΦΙΜΩΝ'!B22</f>
        <v>494.45000000000005</v>
      </c>
      <c r="D6" s="8" t="s">
        <v>3</v>
      </c>
      <c r="E6" s="8" t="s">
        <v>3</v>
      </c>
      <c r="F6" s="8" t="s">
        <v>3</v>
      </c>
      <c r="G6" s="8">
        <f>0.55*'[1]ΣΥΣΤΑΣΗ ΤΡΟΦΙΜΩΝ'!F22</f>
        <v>54.94500000000001</v>
      </c>
      <c r="H6" s="8">
        <f>0.55*'[1]ΣΥΣΤΑΣΗ ΤΡΟΦΙΜΩΝ'!G22</f>
        <v>0</v>
      </c>
      <c r="I6" s="8">
        <f>0.55*'[1]ΣΥΣΤΑΣΗ ΤΡΟΦΙΜΩΝ'!H22</f>
        <v>0</v>
      </c>
      <c r="J6" s="8">
        <f>0.55*'[1]ΣΥΣΤΑΣΗ ΤΡΟΦΙΜΩΝ'!I22</f>
        <v>0</v>
      </c>
      <c r="K6" s="8">
        <f>0.55*'[1]ΣΥΣΤΑΣΗ ΤΡΟΦΙΜΩΝ'!J22</f>
        <v>0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9" t="s">
        <v>3</v>
      </c>
    </row>
    <row r="7" spans="1:22" ht="14.25">
      <c r="A7" s="16" t="s">
        <v>16</v>
      </c>
      <c r="B7" s="8">
        <v>800</v>
      </c>
      <c r="C7" s="8">
        <f>10*'[1]ΣΥΣΤΑΣΗ ΤΡΟΦΙΜΩΝ'!B61</f>
        <v>750</v>
      </c>
      <c r="D7" s="8">
        <f>10*'[1]ΣΥΣΤΑΣΗ ΤΡΟΦΙΜΩΝ'!C61</f>
        <v>790</v>
      </c>
      <c r="E7" s="8">
        <f>10*'[1]ΣΥΣΤΑΣΗ ΤΡΟΦΙΜΩΝ'!D61</f>
        <v>172</v>
      </c>
      <c r="F7" s="8">
        <f>10*'[1]ΣΥΣΤΑΣΗ ΤΡΟΦΙΜΩΝ'!E61</f>
        <v>21</v>
      </c>
      <c r="G7" s="8">
        <f>10*'[1]ΣΥΣΤΑΣΗ ΤΡΟΦΙΜΩΝ'!F61</f>
        <v>2</v>
      </c>
      <c r="H7" s="8">
        <f>10*'[1]ΣΥΣΤΑΣΗ ΤΡΟΦΙΜΩΝ'!G61</f>
        <v>16</v>
      </c>
      <c r="I7" s="8">
        <f>10*'[1]ΣΥΣΤΑΣΗ ΤΡΟΦΙΜΩΝ'!H61</f>
        <v>0</v>
      </c>
      <c r="J7" s="8">
        <f>10*'[1]ΣΥΣΤΑΣΗ ΤΡΟΦΙΜΩΝ'!I61</f>
        <v>166</v>
      </c>
      <c r="K7" s="8">
        <f>10*'[1]ΣΥΣΤΑΣΗ ΤΡΟΦΙΜΩΝ'!J61</f>
        <v>6</v>
      </c>
      <c r="L7" s="8">
        <f>10*'[1]ΣΥΣΤΑΣΗ ΤΡΟΦΙΜΩΝ'!K61*0.95</f>
        <v>47.5</v>
      </c>
      <c r="M7" s="8">
        <f>10*'[1]ΣΥΣΤΑΣΗ ΤΡΟΦΙΜΩΝ'!L61*0.95</f>
        <v>351.5</v>
      </c>
      <c r="N7" s="8">
        <f>10*'[1]ΣΥΣΤΑΣΗ ΤΡΟΦΙΜΩΝ'!M61*0.95</f>
        <v>161.5</v>
      </c>
      <c r="O7" s="8">
        <f>10*'[1]ΣΥΣΤΑΣΗ ΤΡΟΦΙΜΩΝ'!N61</f>
        <v>660</v>
      </c>
      <c r="P7" s="8">
        <f>10*'[1]ΣΥΣΤΑΣΗ ΤΡΟΦΙΜΩΝ'!O61</f>
        <v>1</v>
      </c>
      <c r="Q7" s="8">
        <f>10*'[1]ΣΥΣΤΑΣΗ ΤΡΟΦΙΜΩΝ'!P61*0.95</f>
        <v>66.5</v>
      </c>
      <c r="R7" s="8">
        <f>10*'[1]ΣΥΣΤΑΣΗ ΤΡΟΦΙΜΩΝ'!Q61*0.9</f>
        <v>3240</v>
      </c>
      <c r="S7" s="8">
        <f>10*'[1]ΣΥΣΤΑΣΗ ΤΡΟΦΙΜΩΝ'!R61*0.95</f>
        <v>3.8</v>
      </c>
      <c r="T7" s="8">
        <f>10*'[1]ΣΥΣΤΑΣΗ ΤΡΟΦΙΜΩΝ'!S61*0.95</f>
        <v>2.8499999999999996</v>
      </c>
      <c r="U7" s="8">
        <f>10*'[1]ΣΥΣΤΑΣΗ ΤΡΟΦΙΜΩΝ'!T61*0.95</f>
        <v>0.76</v>
      </c>
      <c r="V7" s="9">
        <f>10*'[1]ΣΥΣΤΑΣΗ ΤΡΟΦΙΜΩΝ'!U61</f>
        <v>10</v>
      </c>
    </row>
    <row r="8" spans="1:22" ht="14.25">
      <c r="A8" s="16" t="s">
        <v>15</v>
      </c>
      <c r="B8" s="8">
        <v>150</v>
      </c>
      <c r="C8" s="8">
        <f>1.5*'[1]ΣΥΣΤΑΣΗ ΤΡΟΦΙΜΩΝ'!B16</f>
        <v>220.5</v>
      </c>
      <c r="D8" s="8">
        <f>1.5*'[1]ΣΥΣΤΑΣΗ ΤΡΟΦΙΜΩΝ'!C16</f>
        <v>112.64999999999999</v>
      </c>
      <c r="E8" s="8" t="s">
        <v>3</v>
      </c>
      <c r="F8" s="8">
        <f>1.5*'[1]ΣΥΣΤΑΣΗ ΤΡΟΦΙΜΩΝ'!E16</f>
        <v>18.75</v>
      </c>
      <c r="G8" s="8">
        <f>1.5*'[1]ΣΥΣΤΑΣΗ ΤΡΟΦΙΜΩΝ'!F16</f>
        <v>16.200000000000003</v>
      </c>
      <c r="H8" s="8">
        <f>1.5*'[1]ΣΥΣΤΑΣΗ ΤΡΟΦΙΜΩΝ'!G16</f>
        <v>0</v>
      </c>
      <c r="I8" s="8">
        <f>1.5*'[1]ΣΥΣΤΑΣΗ ΤΡΟΦΙΜΩΝ'!H16</f>
        <v>577.5</v>
      </c>
      <c r="J8" s="8">
        <f>1.5*'[1]ΣΥΣΤΑΣΗ ΤΡΟΦΙΜΩΝ'!I16</f>
        <v>0</v>
      </c>
      <c r="K8" s="8" t="s">
        <v>3</v>
      </c>
      <c r="L8" s="8">
        <f>1.5*'[1]ΣΥΣΤΑΣΗ ΤΡΟΦΙΜΩΝ'!K16</f>
        <v>85.5</v>
      </c>
      <c r="M8" s="8">
        <f>1.5*'[1]ΣΥΣΤΑΣΗ ΤΡΟΦΙΜΩΝ'!L16</f>
        <v>300</v>
      </c>
      <c r="N8" s="8">
        <f>1.5*'[1]ΣΥΣΤΑΣΗ ΤΡΟΦΙΜΩΝ'!M16</f>
        <v>18</v>
      </c>
      <c r="O8" s="8" t="s">
        <v>19</v>
      </c>
      <c r="P8" s="8" t="s">
        <v>19</v>
      </c>
      <c r="Q8" s="8">
        <f>1.5*'[1]ΣΥΣΤΑΣΗ ΤΡΟΦΙΜΩΝ'!P16</f>
        <v>210</v>
      </c>
      <c r="R8" s="8">
        <f>1.5*'[1]ΣΥΣΤΑΣΗ ΤΡΟΦΙΜΩΝ'!Q16</f>
        <v>195</v>
      </c>
      <c r="S8" s="8">
        <f>1.5*'[1]ΣΥΣΤΑΣΗ ΤΡΟΦΙΜΩΝ'!R16</f>
        <v>2.8499999999999996</v>
      </c>
      <c r="T8" s="8">
        <f>1.5*'[1]ΣΥΣΤΑΣΗ ΤΡΟΦΙΜΩΝ'!S16</f>
        <v>1.9500000000000002</v>
      </c>
      <c r="U8" s="8">
        <f>1.5*'[1]ΣΥΣΤΑΣΗ ΤΡΟΦΙΜΩΝ'!T16</f>
        <v>0.12</v>
      </c>
      <c r="V8" s="9">
        <f>1.5*'[1]ΣΥΣΤΑΣΗ ΤΡΟΦΙΜΩΝ'!U16</f>
        <v>16.5</v>
      </c>
    </row>
    <row r="9" spans="1:22" ht="14.25">
      <c r="A9" s="16" t="s">
        <v>14</v>
      </c>
      <c r="B9" s="8">
        <v>60</v>
      </c>
      <c r="C9" s="8">
        <f>0.6*'[1]ΣΥΣΤΑΣΗ ΤΡΟΦΙΜΩΝ'!B102</f>
        <v>4.2</v>
      </c>
      <c r="D9" s="8">
        <f>0.6*'[1]ΣΥΣΤΑΣΗ ΤΡΟΦΙΜΩΝ'!C102</f>
        <v>54.84</v>
      </c>
      <c r="E9" s="8">
        <f>0.6*'[1]ΣΥΣΤΑΣΗ ΤΡΟΦΙΜΩΝ'!D102</f>
        <v>0.96</v>
      </c>
      <c r="F9" s="8">
        <f>0.6*'[1]ΣΥΣΤΑΣΗ ΤΡΟΦΙΜΩΝ'!E102</f>
        <v>0.18</v>
      </c>
      <c r="G9" s="8" t="s">
        <v>3</v>
      </c>
      <c r="H9" s="8">
        <f>0.6*'[1]ΣΥΣΤΑΣΗ ΤΡΟΦΙΜΩΝ'!G102</f>
        <v>0.06</v>
      </c>
      <c r="I9" s="8">
        <f>0.6*'[1]ΣΥΣΤΑΣΗ ΤΡΟΦΙΜΩΝ'!H102</f>
        <v>0</v>
      </c>
      <c r="J9" s="8">
        <f>0.6*'[1]ΣΥΣΤΑΣΗ ΤΡΟΦΙΜΩΝ'!I102</f>
        <v>0</v>
      </c>
      <c r="K9" s="8">
        <f>0.6*'[1]ΣΥΣΤΑΣΗ ΤΡΟΦΙΜΩΝ'!J102</f>
        <v>0.96</v>
      </c>
      <c r="L9" s="8">
        <f>0.6*'[1]ΣΥΣΤΑΣΗ ΤΡΟΦΙΜΩΝ'!K102</f>
        <v>4.2</v>
      </c>
      <c r="M9" s="8">
        <f>0.6*'[1]ΣΥΣΤΑΣΗ ΤΡΟΦΙΜΩΝ'!L102</f>
        <v>4.8</v>
      </c>
      <c r="N9" s="8">
        <f>0.6*'[1]ΣΥΣΤΑΣΗ ΤΡΟΦΙΜΩΝ'!M102</f>
        <v>4.2</v>
      </c>
      <c r="O9" s="8">
        <f>0.6*'[1]ΣΥΣΤΑΣΗ ΤΡΟΦΙΜΩΝ'!N102</f>
        <v>1.7999999999999998</v>
      </c>
      <c r="P9" s="8" t="s">
        <v>3</v>
      </c>
      <c r="Q9" s="8">
        <f>0.6*'[1]ΣΥΣΤΑΣΗ ΤΡΟΦΙΜΩΝ'!P102</f>
        <v>0.6</v>
      </c>
      <c r="R9" s="8">
        <f>0.6*'[1]ΣΥΣΤΑΣΗ ΤΡΟΦΙΜΩΝ'!Q102</f>
        <v>78</v>
      </c>
      <c r="S9" s="8">
        <f>0.6*'[1]ΣΥΣΤΑΣΗ ΤΡΟΦΙΜΩΝ'!R102</f>
        <v>0.06</v>
      </c>
      <c r="T9" s="8" t="s">
        <v>3</v>
      </c>
      <c r="U9" s="8">
        <f>0.6*'[1]ΣΥΣΤΑΣΗ ΤΡΟΦΙΜΩΝ'!T102</f>
        <v>0.018</v>
      </c>
      <c r="V9" s="9">
        <f>0.6*'[1]ΣΥΣΤΑΣΗ ΤΡΟΦΙΜΩΝ'!U102</f>
        <v>0.6</v>
      </c>
    </row>
    <row r="10" spans="1:22" ht="14.25">
      <c r="A10" s="16" t="s">
        <v>11</v>
      </c>
      <c r="B10" s="8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3600</v>
      </c>
      <c r="P10" s="8"/>
      <c r="Q10" s="8">
        <v>2400</v>
      </c>
      <c r="R10" s="8"/>
      <c r="S10" s="8"/>
      <c r="T10" s="8"/>
      <c r="U10" s="8"/>
      <c r="V10" s="9"/>
    </row>
    <row r="11" spans="1:47" ht="14.25">
      <c r="A11" s="16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AQ11" s="3"/>
      <c r="AR11" s="3"/>
      <c r="AS11" s="3"/>
      <c r="AT11" s="3"/>
      <c r="AU11" s="3"/>
    </row>
    <row r="12" spans="1:47" ht="28.5">
      <c r="A12" s="16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AQ12" s="3"/>
      <c r="AR12" s="3"/>
      <c r="AS12" s="3"/>
      <c r="AT12" s="3"/>
      <c r="AU12" s="3"/>
    </row>
    <row r="13" spans="1:22" ht="14.25">
      <c r="A13" s="16" t="s">
        <v>12</v>
      </c>
      <c r="B13" s="8">
        <v>1000</v>
      </c>
      <c r="C13" s="8"/>
      <c r="D13" s="8">
        <v>1000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ht="14.25">
      <c r="A14" s="17" t="s">
        <v>1</v>
      </c>
      <c r="B14" s="10">
        <f>SUM(B5:B13)</f>
        <v>3071</v>
      </c>
      <c r="C14" s="10">
        <f>SUM(C5:C12)</f>
        <v>4609.15</v>
      </c>
      <c r="D14" s="10">
        <f>SUM(D5:D13)</f>
        <v>2518.49</v>
      </c>
      <c r="E14" s="10">
        <f aca="true" t="shared" si="0" ref="E14:V14">SUM(E5:E12)</f>
        <v>172.96</v>
      </c>
      <c r="F14" s="10">
        <f t="shared" si="0"/>
        <v>195.93</v>
      </c>
      <c r="G14" s="10">
        <f t="shared" si="0"/>
        <v>353.145</v>
      </c>
      <c r="H14" s="10">
        <f t="shared" si="0"/>
        <v>16.06</v>
      </c>
      <c r="I14" s="10">
        <f t="shared" si="0"/>
        <v>1257.5</v>
      </c>
      <c r="J14" s="10">
        <f t="shared" si="0"/>
        <v>166</v>
      </c>
      <c r="K14" s="10">
        <f t="shared" si="0"/>
        <v>6.96</v>
      </c>
      <c r="L14" s="10">
        <f t="shared" si="0"/>
        <v>207.2</v>
      </c>
      <c r="M14" s="10">
        <f t="shared" si="0"/>
        <v>2156.3</v>
      </c>
      <c r="N14" s="10">
        <f t="shared" si="0"/>
        <v>363.7</v>
      </c>
      <c r="O14" s="10">
        <f t="shared" si="0"/>
        <v>4821.8</v>
      </c>
      <c r="P14" s="10">
        <f t="shared" si="0"/>
        <v>1.2</v>
      </c>
      <c r="Q14" s="10">
        <f t="shared" si="0"/>
        <v>3337.1</v>
      </c>
      <c r="R14" s="10">
        <f t="shared" si="0"/>
        <v>6113</v>
      </c>
      <c r="S14" s="10">
        <f t="shared" si="0"/>
        <v>18.709999999999997</v>
      </c>
      <c r="T14" s="10">
        <f t="shared" si="0"/>
        <v>35.800000000000004</v>
      </c>
      <c r="U14" s="10">
        <f t="shared" si="0"/>
        <v>2.998</v>
      </c>
      <c r="V14" s="11">
        <f t="shared" si="0"/>
        <v>37.1</v>
      </c>
    </row>
    <row r="15" spans="1:22" ht="28.5">
      <c r="A15" s="17" t="s">
        <v>0</v>
      </c>
      <c r="B15" s="10">
        <v>100</v>
      </c>
      <c r="C15" s="10">
        <f aca="true" t="shared" si="1" ref="C15:V15">100*C14/$B$14</f>
        <v>150.08629111038746</v>
      </c>
      <c r="D15" s="10">
        <f t="shared" si="1"/>
        <v>82.00879192445457</v>
      </c>
      <c r="E15" s="10">
        <f t="shared" si="1"/>
        <v>5.632041680234451</v>
      </c>
      <c r="F15" s="10">
        <f t="shared" si="1"/>
        <v>6.380006512536633</v>
      </c>
      <c r="G15" s="10">
        <f t="shared" si="1"/>
        <v>11.499348746336699</v>
      </c>
      <c r="H15" s="10">
        <f t="shared" si="1"/>
        <v>0.5229566916313904</v>
      </c>
      <c r="I15" s="10">
        <f t="shared" si="1"/>
        <v>40.947574080104204</v>
      </c>
      <c r="J15" s="10">
        <f t="shared" si="1"/>
        <v>5.405405405405405</v>
      </c>
      <c r="K15" s="10">
        <f t="shared" si="1"/>
        <v>0.22663627482904591</v>
      </c>
      <c r="L15" s="10">
        <f t="shared" si="1"/>
        <v>6.746987951807229</v>
      </c>
      <c r="M15" s="10">
        <f t="shared" si="1"/>
        <v>70.21491370888963</v>
      </c>
      <c r="N15" s="10">
        <f t="shared" si="1"/>
        <v>11.843047867144252</v>
      </c>
      <c r="O15" s="10">
        <f t="shared" si="1"/>
        <v>157.01074568544448</v>
      </c>
      <c r="P15" s="10">
        <f t="shared" si="1"/>
        <v>0.03907521979811136</v>
      </c>
      <c r="Q15" s="10">
        <f t="shared" si="1"/>
        <v>108.6649299902312</v>
      </c>
      <c r="R15" s="10">
        <f t="shared" si="1"/>
        <v>199.0556821882123</v>
      </c>
      <c r="S15" s="10">
        <f t="shared" si="1"/>
        <v>0.6092478020188863</v>
      </c>
      <c r="T15" s="10">
        <f t="shared" si="1"/>
        <v>1.1657440573103226</v>
      </c>
      <c r="U15" s="10">
        <f t="shared" si="1"/>
        <v>0.09762292412894823</v>
      </c>
      <c r="V15" s="11">
        <f t="shared" si="1"/>
        <v>1.208075545424943</v>
      </c>
    </row>
    <row r="16" spans="1:22" ht="42.75">
      <c r="A16" s="18" t="s">
        <v>10</v>
      </c>
      <c r="B16" s="12">
        <v>196.08</v>
      </c>
      <c r="C16" s="12">
        <f>$B$16*C15/100</f>
        <v>294.28919960924776</v>
      </c>
      <c r="D16" s="12">
        <f>$B$16*D15/100-96.08</f>
        <v>64.72283920547055</v>
      </c>
      <c r="E16" s="12">
        <f aca="true" t="shared" si="2" ref="E16:V16">$B$16*E15/100</f>
        <v>11.043307326603713</v>
      </c>
      <c r="F16" s="12">
        <f t="shared" si="2"/>
        <v>12.509916769781832</v>
      </c>
      <c r="G16" s="12">
        <f t="shared" si="2"/>
        <v>22.547923021817</v>
      </c>
      <c r="H16" s="12">
        <f t="shared" si="2"/>
        <v>1.0254134809508302</v>
      </c>
      <c r="I16" s="12">
        <f t="shared" si="2"/>
        <v>80.29000325626834</v>
      </c>
      <c r="J16" s="12">
        <f t="shared" si="2"/>
        <v>10.598918918918919</v>
      </c>
      <c r="K16" s="12">
        <f t="shared" si="2"/>
        <v>0.44438840768479326</v>
      </c>
      <c r="L16" s="12">
        <f t="shared" si="2"/>
        <v>13.229493975903615</v>
      </c>
      <c r="M16" s="12">
        <f t="shared" si="2"/>
        <v>137.67740280039078</v>
      </c>
      <c r="N16" s="12">
        <f t="shared" si="2"/>
        <v>23.22184825789645</v>
      </c>
      <c r="O16" s="12">
        <f t="shared" si="2"/>
        <v>307.86667014001955</v>
      </c>
      <c r="P16" s="12">
        <f t="shared" si="2"/>
        <v>0.07661869098013677</v>
      </c>
      <c r="Q16" s="12">
        <f t="shared" si="2"/>
        <v>213.07019472484535</v>
      </c>
      <c r="R16" s="12">
        <f t="shared" si="2"/>
        <v>390.3083816346467</v>
      </c>
      <c r="S16" s="12">
        <f t="shared" si="2"/>
        <v>1.1946130901986323</v>
      </c>
      <c r="T16" s="12">
        <f t="shared" si="2"/>
        <v>2.2857909475740805</v>
      </c>
      <c r="U16" s="12">
        <f t="shared" si="2"/>
        <v>0.19141902963204172</v>
      </c>
      <c r="V16" s="13">
        <f t="shared" si="2"/>
        <v>2.3687945294692283</v>
      </c>
    </row>
    <row r="20" spans="1:21" ht="60">
      <c r="A20" s="14"/>
      <c r="B20" s="7" t="s">
        <v>41</v>
      </c>
      <c r="C20" s="5" t="s">
        <v>42</v>
      </c>
      <c r="D20" s="5" t="s">
        <v>43</v>
      </c>
      <c r="E20" s="5" t="s">
        <v>9</v>
      </c>
      <c r="F20" s="5" t="s">
        <v>44</v>
      </c>
      <c r="G20" s="5" t="s">
        <v>45</v>
      </c>
      <c r="H20" s="5" t="s">
        <v>46</v>
      </c>
      <c r="I20" s="5" t="s">
        <v>47</v>
      </c>
      <c r="J20" s="5" t="s">
        <v>48</v>
      </c>
      <c r="K20" s="5" t="s">
        <v>49</v>
      </c>
      <c r="L20" s="5" t="s">
        <v>50</v>
      </c>
      <c r="M20" s="5" t="s">
        <v>51</v>
      </c>
      <c r="N20" s="5" t="s">
        <v>8</v>
      </c>
      <c r="O20" s="5" t="s">
        <v>7</v>
      </c>
      <c r="P20" s="5" t="s">
        <v>6</v>
      </c>
      <c r="Q20" s="5" t="s">
        <v>5</v>
      </c>
      <c r="R20" s="5" t="s">
        <v>4</v>
      </c>
      <c r="S20" s="5" t="s">
        <v>52</v>
      </c>
      <c r="T20" s="5" t="s">
        <v>53</v>
      </c>
      <c r="U20" s="6" t="s">
        <v>54</v>
      </c>
    </row>
    <row r="21" spans="1:21" ht="14.25">
      <c r="A21" s="20" t="s">
        <v>18</v>
      </c>
      <c r="B21" s="8">
        <f>10*'[1]ΣΥΣΤΑΣΗ ΤΡΟΦΙΜΩΝ'!V126</f>
        <v>50</v>
      </c>
      <c r="C21" s="8">
        <f>10*'[1]ΣΥΣΤΑΣΗ ΤΡΟΦΙΜΩΝ'!W126*0.45</f>
        <v>0.45</v>
      </c>
      <c r="D21" s="8">
        <f>10*'[1]ΣΥΣΤΑΣΗ ΤΡΟΦΙΜΩΝ'!X126*0.85</f>
        <v>1.5299999999999998</v>
      </c>
      <c r="E21" s="8" t="s">
        <v>3</v>
      </c>
      <c r="F21" s="8">
        <f>10*'[1]ΣΥΣΤΑΣΗ ΤΡΟΦΙΜΩΝ'!Z126*0.95</f>
        <v>34.199999999999996</v>
      </c>
      <c r="G21" s="8">
        <f>10*'[1]ΣΥΣΤΑΣΗ ΤΡΟΦΙΜΩΝ'!AA126*0.7</f>
        <v>1.19</v>
      </c>
      <c r="H21" s="8">
        <f>10*'[1]ΣΥΣΤΑΣΗ ΤΡΟΦΙΜΩΝ'!AB126*0.75</f>
        <v>15</v>
      </c>
      <c r="I21" s="8">
        <f>10*'[1]ΣΥΣΤΑΣΗ ΤΡΟΦΙΜΩΝ'!AC126*0.65</f>
        <v>19.5</v>
      </c>
      <c r="J21" s="8">
        <f>10*'[1]ΣΥΣΤΑΣΗ ΤΡΟΦΙΜΩΝ'!AD126</f>
        <v>0</v>
      </c>
      <c r="K21" s="8" t="s">
        <v>3</v>
      </c>
      <c r="L21" s="8" t="s">
        <v>3</v>
      </c>
      <c r="M21" s="8">
        <f>10*'[1]ΣΥΣΤΑΣΗ ΤΡΟΦΙΜΩΝ'!AG126</f>
        <v>1.7000000000000002</v>
      </c>
      <c r="N21" s="8">
        <f>'[1]ΣΥΣΤΑΣΗ ΤΡΟΦΙΜΩΝ'!AH126</f>
        <v>80.2547770700637</v>
      </c>
      <c r="O21" s="8">
        <f>'[1]ΣΥΣΤΑΣΗ ΤΡΟΦΙΜΩΝ'!AI126</f>
        <v>19.872611464968152</v>
      </c>
      <c r="P21" s="8">
        <f>'[1]ΣΥΣΤΑΣΗ ΤΡΟΦΙΜΩΝ'!AJ126</f>
        <v>0</v>
      </c>
      <c r="Q21" s="8">
        <f>'[1]ΣΥΣΤΑΣΗ ΤΡΟΦΙΜΩΝ'!AK126</f>
        <v>39.84076433121019</v>
      </c>
      <c r="R21" s="8">
        <f>'[1]ΣΥΣΤΑΣΗ ΤΡΟΦΙΜΩΝ'!AL126</f>
        <v>0</v>
      </c>
      <c r="S21" s="8">
        <f>10*'[1]ΣΥΣΤΑΣΗ ΤΡΟΦΙΜΩΝ'!AM126</f>
        <v>139</v>
      </c>
      <c r="T21" s="8">
        <f>10*'[1]ΣΥΣΤΑΣΗ ΤΡΟΦΙΜΩΝ'!AN126</f>
        <v>108</v>
      </c>
      <c r="U21" s="9">
        <f>10*'[1]ΣΥΣΤΑΣΗ ΤΡΟΦΙΜΩΝ'!AO126</f>
        <v>13</v>
      </c>
    </row>
    <row r="22" spans="1:21" ht="14.25">
      <c r="A22" s="16" t="s">
        <v>17</v>
      </c>
      <c r="B22" s="8" t="s">
        <v>3</v>
      </c>
      <c r="C22" s="8" t="s">
        <v>3</v>
      </c>
      <c r="D22" s="8" t="s">
        <v>3</v>
      </c>
      <c r="E22" s="8" t="s">
        <v>3</v>
      </c>
      <c r="F22" s="8" t="s">
        <v>3</v>
      </c>
      <c r="G22" s="8" t="s">
        <v>3</v>
      </c>
      <c r="H22" s="8">
        <f>0.55*'[1]ΣΥΣΤΑΣΗ ΤΡΟΦΙΜΩΝ'!AB22</f>
        <v>0</v>
      </c>
      <c r="I22" s="8" t="s">
        <v>3</v>
      </c>
      <c r="J22" s="8">
        <f>0.55*'[1]ΣΥΣΤΑΣΗ ΤΡΟΦΙΜΩΝ'!AD22</f>
        <v>0</v>
      </c>
      <c r="K22" s="8">
        <f>0.55*'[1]ΣΥΣΤΑΣΗ ΤΡΟΦΙΜΩΝ'!AE22</f>
        <v>0</v>
      </c>
      <c r="L22" s="8">
        <f>0.55*'[1]ΣΥΣΤΑΣΗ ΤΡΟΦΙΜΩΝ'!AF22</f>
        <v>0</v>
      </c>
      <c r="M22" s="8">
        <f>0.55*'[1]ΣΥΣΤΑΣΗ ΤΡΟΦΙΜΩΝ'!AG22</f>
        <v>2.805</v>
      </c>
      <c r="N22" s="8">
        <f>'[1]ΣΥΣΤΑΣΗ ΤΡΟΦΙΜΩΝ'!AH22</f>
        <v>100.0111234705228</v>
      </c>
      <c r="O22" s="8">
        <v>0</v>
      </c>
      <c r="P22" s="8">
        <v>0</v>
      </c>
      <c r="Q22" s="8">
        <f>'[1]ΣΥΣΤΑΣΗ ΤΡΟΦΙΜΩΝ'!AK22</f>
        <v>14.015572858731923</v>
      </c>
      <c r="R22" s="8">
        <f>'[1]ΣΥΣΤΑΣΗ ΤΡΟΦΙΜΩΝ'!AL22</f>
        <v>0</v>
      </c>
      <c r="S22" s="8">
        <f>0.55*'[1]ΣΥΣΤΑΣΗ ΤΡΟΦΙΜΩΝ'!AM22</f>
        <v>7.700000000000001</v>
      </c>
      <c r="T22" s="8">
        <f>0.55*'[1]ΣΥΣΤΑΣΗ ΤΡΟΦΙΜΩΝ'!AN22</f>
        <v>38.33500000000001</v>
      </c>
      <c r="U22" s="9">
        <f>0.55*'[1]ΣΥΣΤΑΣΗ ΤΡΟΦΙΜΩΝ'!AO22</f>
        <v>6.16</v>
      </c>
    </row>
    <row r="23" spans="1:21" ht="14.25">
      <c r="A23" s="16" t="s">
        <v>16</v>
      </c>
      <c r="B23" s="8">
        <f>10*'[1]ΣΥΣΤΑΣΗ ΤΡΟΦΙΜΩΝ'!V61</f>
        <v>30</v>
      </c>
      <c r="C23" s="8">
        <f>10*'[1]ΣΥΣΤΑΣΗ ΤΡΟΦΙΜΩΝ'!W61*0.8</f>
        <v>1.6800000000000002</v>
      </c>
      <c r="D23" s="8">
        <f>10*'[1]ΣΥΣΤΑΣΗ ΤΡΟΦΙΜΩΝ'!X61*0.95</f>
        <v>0.19</v>
      </c>
      <c r="E23" s="8" t="s">
        <v>3</v>
      </c>
      <c r="F23" s="8">
        <f>10*'[1]ΣΥΣΤΑΣΗ ΤΡΟΦΙΜΩΝ'!Z61*0.95</f>
        <v>5.699999999999999</v>
      </c>
      <c r="G23" s="8">
        <f>10*'[1]ΣΥΣΤΑΣΗ ΤΡΟΦΙΜΩΝ'!AA61*0.95</f>
        <v>4.18</v>
      </c>
      <c r="H23" s="8">
        <f>10*'[1]ΣΥΣΤΑΣΗ ΤΡΟΦΙΜΩΝ'!AB61</f>
        <v>0</v>
      </c>
      <c r="I23" s="8">
        <f>10*'[1]ΣΥΣΤΑΣΗ ΤΡΟΦΙΜΩΝ'!AC61*0.75</f>
        <v>262.5</v>
      </c>
      <c r="J23" s="8">
        <f>10*'[1]ΣΥΣΤΑΣΗ ΤΡΟΦΙΜΩΝ'!AD61*0.75</f>
        <v>82.5</v>
      </c>
      <c r="K23" s="8">
        <f>10*'[1]ΣΥΣΤΑΣΗ ΤΡΟΦΙΜΩΝ'!AE61</f>
        <v>0</v>
      </c>
      <c r="L23" s="8">
        <f>10*'[1]ΣΥΣΤΑΣΗ ΤΡΟΦΙΜΩΝ'!AF61</f>
        <v>0</v>
      </c>
      <c r="M23" s="8">
        <f>10*'[1]ΣΥΣΤΑΣΗ ΤΡΟΦΙΜΩΝ'!AG61</f>
        <v>0.6</v>
      </c>
      <c r="N23" s="8">
        <f>'[1]ΣΥΣΤΑΣΗ ΤΡΟΦΙΜΩΝ'!AH61</f>
        <v>2.4</v>
      </c>
      <c r="O23" s="8">
        <f>'[1]ΣΥΣΤΑΣΗ ΤΡΟΦΙΜΩΝ'!AI61</f>
        <v>11.2</v>
      </c>
      <c r="P23" s="8">
        <f>'[1]ΣΥΣΤΑΣΗ ΤΡΟΦΙΜΩΝ'!AJ61</f>
        <v>91.73333333333333</v>
      </c>
      <c r="Q23" s="8">
        <f>'[1]ΣΥΣΤΑΣΗ ΤΡΟΦΙΜΩΝ'!AK61</f>
        <v>0</v>
      </c>
      <c r="R23" s="8">
        <f>'[1]ΣΥΣΤΑΣΗ ΤΡΟΦΙΜΩΝ'!AL61</f>
        <v>3.2</v>
      </c>
      <c r="S23" s="8">
        <v>0</v>
      </c>
      <c r="T23" s="8">
        <v>0</v>
      </c>
      <c r="U23" s="9">
        <f>10*'[1]ΣΥΣΤΑΣΗ ΤΡΟΦΙΜΩΝ'!AO61</f>
        <v>1</v>
      </c>
    </row>
    <row r="24" spans="1:21" ht="14.25">
      <c r="A24" s="16" t="s">
        <v>15</v>
      </c>
      <c r="B24" s="8">
        <f>1.5*'[1]ΣΥΣΤΑΣΗ ΤΡΟΦΙΜΩΝ'!V16</f>
        <v>79.5</v>
      </c>
      <c r="C24" s="8">
        <f>1.5*'[1]ΣΥΣΤΑΣΗ ΤΡΟΦΙΜΩΝ'!W16*0.95</f>
        <v>0.09975</v>
      </c>
      <c r="D24" s="8">
        <f>1.5*'[1]ΣΥΣΤΑΣΗ ΤΡΟΦΙΜΩΝ'!X16</f>
        <v>0.5249999999999999</v>
      </c>
      <c r="E24" s="8" t="s">
        <v>3</v>
      </c>
      <c r="F24" s="8">
        <f>1.5*'[1]ΣΥΣΤΑΣΗ ΤΡΟΦΙΜΩΝ'!Z16</f>
        <v>0.15000000000000002</v>
      </c>
      <c r="G24" s="8">
        <f>1.5*'[1]ΣΥΣΤΑΣΗ ΤΡΟΦΙΜΩΝ'!AA16*0.95</f>
        <v>0.17099999999999999</v>
      </c>
      <c r="H24" s="8">
        <f>1.5*'[1]ΣΥΣΤΑΣΗ ΤΡΟΦΙΜΩΝ'!AB16*0.95</f>
        <v>1.5675000000000001</v>
      </c>
      <c r="I24" s="8">
        <f>1.5*'[1]ΣΥΣΤΑΣΗ ΤΡΟΦΙΜΩΝ'!AC16*0.95</f>
        <v>55.574999999999996</v>
      </c>
      <c r="J24" s="8">
        <f>1.5*'[1]ΣΥΣΤΑΣΗ ΤΡΟΦΙΜΩΝ'!AD16</f>
        <v>0</v>
      </c>
      <c r="K24" s="8">
        <f>1.5*'[1]ΣΥΣΤΑΣΗ ΤΡΟΦΙΜΩΝ'!AE16</f>
        <v>285</v>
      </c>
      <c r="L24" s="8">
        <f>1.5*'[1]ΣΥΣΤΑΣΗ ΤΡΟΦΙΜΩΝ'!AF16</f>
        <v>2.625</v>
      </c>
      <c r="M24" s="8">
        <f>1.5*'[1]ΣΥΣΤΑΣΗ ΤΡΟΦΙΜΩΝ'!AG16</f>
        <v>1.665</v>
      </c>
      <c r="N24" s="8">
        <f>'[1]ΣΥΣΤΑΣΗ ΤΡΟΦΙΜΩΝ'!AH16</f>
        <v>66.12244897959184</v>
      </c>
      <c r="O24" s="8">
        <f>'[1]ΣΥΣΤΑΣΗ ΤΡΟΦΙΜΩΝ'!AI16</f>
        <v>34.01360544217687</v>
      </c>
      <c r="P24" s="8">
        <v>0</v>
      </c>
      <c r="Q24" s="8">
        <f>'[1]ΣΥΣΤΑΣΗ ΤΡΟΦΙΜΩΝ'!AK16</f>
        <v>18.979591836734695</v>
      </c>
      <c r="R24" s="8">
        <v>0</v>
      </c>
      <c r="S24" s="8">
        <f>1.5*'[1]ΣΥΣΤΑΣΗ ΤΡΟΦΙΜΩΝ'!AM16</f>
        <v>4.65</v>
      </c>
      <c r="T24" s="8">
        <f>1.5*'[1]ΣΥΣΤΑΣΗ ΤΡΟΦΙΜΩΝ'!AN16</f>
        <v>7.050000000000001</v>
      </c>
      <c r="U24" s="9">
        <f>1.5*'[1]ΣΥΣΤΑΣΗ ΤΡΟΦΙΜΩΝ'!AO16</f>
        <v>1.7999999999999998</v>
      </c>
    </row>
    <row r="25" spans="1:21" ht="14.25">
      <c r="A25" s="16" t="s">
        <v>14</v>
      </c>
      <c r="B25" s="8" t="s">
        <v>3</v>
      </c>
      <c r="C25" s="8">
        <f>0.6*'[1]ΣΥΣΤΑΣΗ ΤΡΟΦΙΜΩΝ'!W102</f>
        <v>0.018</v>
      </c>
      <c r="D25" s="8">
        <f>0.6*'[1]ΣΥΣΤΑΣΗ ΤΡΟΦΙΜΩΝ'!X102</f>
        <v>0.006</v>
      </c>
      <c r="E25" s="8">
        <f>0.6*'[1]ΣΥΣΤΑΣΗ ΤΡΟΦΙΜΩΝ'!Y102</f>
        <v>7.199999999999999</v>
      </c>
      <c r="F25" s="8">
        <f>0.6*'[1]ΣΥΣΤΑΣΗ ΤΡΟΦΙΜΩΝ'!Z102</f>
        <v>0.06</v>
      </c>
      <c r="G25" s="8">
        <f>0.6*'[1]ΣΥΣΤΑΣΗ ΤΡΟΦΙΜΩΝ'!AA102</f>
        <v>0.03</v>
      </c>
      <c r="H25" s="8">
        <f>0.6*'[1]ΣΥΣΤΑΣΗ ΤΡΟΦΙΜΩΝ'!AB102</f>
        <v>0</v>
      </c>
      <c r="I25" s="8">
        <f>0.6*'[1]ΣΥΣΤΑΣΗ ΤΡΟΦΙΜΩΝ'!AC102</f>
        <v>7.8</v>
      </c>
      <c r="J25" s="8">
        <f>0.6*'[1]ΣΥΣΤΑΣΗ ΤΡΟΦΙΜΩΝ'!AD102</f>
        <v>21.599999999999998</v>
      </c>
      <c r="K25" s="8">
        <f>0.6*'[1]ΣΥΣΤΑΣΗ ΤΡΟΦΙΜΩΝ'!AE102</f>
        <v>0</v>
      </c>
      <c r="L25" s="8">
        <f>0.6*'[1]ΣΥΣΤΑΣΗ ΤΡΟΦΙΜΩΝ'!AF102</f>
        <v>0</v>
      </c>
      <c r="M25" s="8" t="s">
        <v>3</v>
      </c>
      <c r="N25" s="8">
        <f>'[1]ΣΥΣΤΑΣΗ ΤΡΟΦΙΜΩΝ'!AH102</f>
        <v>0</v>
      </c>
      <c r="O25" s="8">
        <f>'[1]ΣΥΣΤΑΣΗ ΤΡΟΦΙΜΩΝ'!AI102</f>
        <v>17.142857142857142</v>
      </c>
      <c r="P25" s="8">
        <f>'[1]ΣΥΣΤΑΣΗ ΤΡΟΦΙΜΩΝ'!AJ102</f>
        <v>91.42857142857143</v>
      </c>
      <c r="Q25" s="8">
        <f>'[1]ΣΥΣΤΑΣΗ ΤΡΟΦΙΜΩΝ'!AK102</f>
        <v>0</v>
      </c>
      <c r="R25" s="8">
        <f>'[1]ΣΥΣΤΑΣΗ ΤΡΟΦΙΜΩΝ'!AL102</f>
        <v>91.42857142857143</v>
      </c>
      <c r="S25" s="8" t="s">
        <v>3</v>
      </c>
      <c r="T25" s="8" t="s">
        <v>3</v>
      </c>
      <c r="U25" s="9" t="s">
        <v>3</v>
      </c>
    </row>
    <row r="26" spans="1:21" ht="14.25">
      <c r="A26" s="16" t="s">
        <v>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</row>
    <row r="27" spans="1:21" ht="14.25">
      <c r="A27" s="16" t="s">
        <v>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</row>
    <row r="28" spans="1:21" ht="28.5">
      <c r="A28" s="16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21" ht="14.25">
      <c r="A29" s="16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spans="1:21" ht="14.25">
      <c r="A30" s="17" t="s">
        <v>1</v>
      </c>
      <c r="B30" s="10">
        <f aca="true" t="shared" si="3" ref="B30:M30">SUM(B21:B28)</f>
        <v>159.5</v>
      </c>
      <c r="C30" s="10">
        <f t="shared" si="3"/>
        <v>2.24775</v>
      </c>
      <c r="D30" s="10">
        <f t="shared" si="3"/>
        <v>2.2509999999999994</v>
      </c>
      <c r="E30" s="10">
        <f t="shared" si="3"/>
        <v>7.199999999999999</v>
      </c>
      <c r="F30" s="10">
        <f t="shared" si="3"/>
        <v>40.10999999999999</v>
      </c>
      <c r="G30" s="10">
        <f t="shared" si="3"/>
        <v>5.571</v>
      </c>
      <c r="H30" s="10">
        <f t="shared" si="3"/>
        <v>16.5675</v>
      </c>
      <c r="I30" s="10">
        <f t="shared" si="3"/>
        <v>345.375</v>
      </c>
      <c r="J30" s="10">
        <f t="shared" si="3"/>
        <v>104.1</v>
      </c>
      <c r="K30" s="10">
        <f t="shared" si="3"/>
        <v>285</v>
      </c>
      <c r="L30" s="10">
        <f t="shared" si="3"/>
        <v>2.625</v>
      </c>
      <c r="M30" s="10">
        <f t="shared" si="3"/>
        <v>6.7700000000000005</v>
      </c>
      <c r="N30" s="15">
        <f>9*G14*100/C14</f>
        <v>68.95642363559442</v>
      </c>
      <c r="O30" s="15">
        <f>4*F14*100/C14</f>
        <v>17.00356898777432</v>
      </c>
      <c r="P30" s="15">
        <f>4*E14*100/C14</f>
        <v>15.010142867990846</v>
      </c>
      <c r="Q30" s="8">
        <f>9*S30*100/C14</f>
        <v>29.553171409045053</v>
      </c>
      <c r="R30" s="8">
        <f>4*K14*100/C14</f>
        <v>0.604015924845145</v>
      </c>
      <c r="S30" s="10">
        <f>SUM(S21:S28)</f>
        <v>151.35</v>
      </c>
      <c r="T30" s="10">
        <f>SUM(T21:T28)</f>
        <v>153.38500000000002</v>
      </c>
      <c r="U30" s="11">
        <f>SUM(U21:U28)</f>
        <v>21.96</v>
      </c>
    </row>
    <row r="31" spans="1:21" ht="28.5">
      <c r="A31" s="17" t="s">
        <v>0</v>
      </c>
      <c r="B31" s="10">
        <f aca="true" t="shared" si="4" ref="B31:M31">100*B30/$B$14</f>
        <v>5.193747964832302</v>
      </c>
      <c r="C31" s="10">
        <f t="shared" si="4"/>
        <v>0.07319277108433735</v>
      </c>
      <c r="D31" s="10">
        <f t="shared" si="4"/>
        <v>0.07329859980462389</v>
      </c>
      <c r="E31" s="10">
        <f t="shared" si="4"/>
        <v>0.23445131878866815</v>
      </c>
      <c r="F31" s="10">
        <f t="shared" si="4"/>
        <v>1.306089221751872</v>
      </c>
      <c r="G31" s="10">
        <f t="shared" si="4"/>
        <v>0.18140670791273203</v>
      </c>
      <c r="H31" s="10">
        <f t="shared" si="4"/>
        <v>0.5394822533376751</v>
      </c>
      <c r="I31" s="10">
        <f t="shared" si="4"/>
        <v>11.246336698143928</v>
      </c>
      <c r="J31" s="10">
        <f t="shared" si="4"/>
        <v>3.3897753174861607</v>
      </c>
      <c r="K31" s="10">
        <f t="shared" si="4"/>
        <v>9.280364702051449</v>
      </c>
      <c r="L31" s="10">
        <f t="shared" si="4"/>
        <v>0.08547704330836861</v>
      </c>
      <c r="M31" s="10">
        <f t="shared" si="4"/>
        <v>0.22044936502767828</v>
      </c>
      <c r="N31" s="10"/>
      <c r="O31" s="10"/>
      <c r="P31" s="10"/>
      <c r="Q31" s="10"/>
      <c r="R31" s="10"/>
      <c r="S31" s="10">
        <f>100*S30/$B$14</f>
        <v>4.928362097036795</v>
      </c>
      <c r="T31" s="10">
        <f>100*T30/$B$14</f>
        <v>4.99462715727776</v>
      </c>
      <c r="U31" s="11">
        <f>100*U30/$B$14</f>
        <v>0.715076522305438</v>
      </c>
    </row>
    <row r="32" spans="1:21" ht="42.75">
      <c r="A32" s="18" t="s">
        <v>10</v>
      </c>
      <c r="B32" s="12">
        <f aca="true" t="shared" si="5" ref="B32:U32">$B$16*B31/100</f>
        <v>10.18390100944318</v>
      </c>
      <c r="C32" s="12">
        <f t="shared" si="5"/>
        <v>0.14351638554216867</v>
      </c>
      <c r="D32" s="12">
        <f t="shared" si="5"/>
        <v>0.14372389449690653</v>
      </c>
      <c r="E32" s="12">
        <f t="shared" si="5"/>
        <v>0.45971214588082054</v>
      </c>
      <c r="F32" s="12">
        <f t="shared" si="5"/>
        <v>2.560979746011071</v>
      </c>
      <c r="G32" s="12">
        <f t="shared" si="5"/>
        <v>0.35570227287528494</v>
      </c>
      <c r="H32" s="12">
        <f t="shared" si="5"/>
        <v>1.0578168023445134</v>
      </c>
      <c r="I32" s="12">
        <f t="shared" si="5"/>
        <v>22.051816997720618</v>
      </c>
      <c r="J32" s="12">
        <f t="shared" si="5"/>
        <v>6.646671442526864</v>
      </c>
      <c r="K32" s="12">
        <f t="shared" si="5"/>
        <v>18.196939107782484</v>
      </c>
      <c r="L32" s="12">
        <f t="shared" si="5"/>
        <v>0.16760338651904916</v>
      </c>
      <c r="M32" s="12">
        <f t="shared" si="5"/>
        <v>0.4322571149462716</v>
      </c>
      <c r="N32" s="12">
        <f t="shared" si="5"/>
        <v>0</v>
      </c>
      <c r="O32" s="12">
        <f t="shared" si="5"/>
        <v>0</v>
      </c>
      <c r="P32" s="12">
        <f t="shared" si="5"/>
        <v>0</v>
      </c>
      <c r="Q32" s="12">
        <f t="shared" si="5"/>
        <v>0</v>
      </c>
      <c r="R32" s="12">
        <f t="shared" si="5"/>
        <v>0</v>
      </c>
      <c r="S32" s="12">
        <f t="shared" si="5"/>
        <v>9.66353239986975</v>
      </c>
      <c r="T32" s="12">
        <f t="shared" si="5"/>
        <v>9.793464929990233</v>
      </c>
      <c r="U32" s="13">
        <f t="shared" si="5"/>
        <v>1.4021220449365028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XARA</dc:creator>
  <cp:keywords/>
  <dc:description/>
  <cp:lastModifiedBy>antonia</cp:lastModifiedBy>
  <cp:lastPrinted>2011-06-27T19:36:04Z</cp:lastPrinted>
  <dcterms:created xsi:type="dcterms:W3CDTF">2011-03-27T16:33:09Z</dcterms:created>
  <dcterms:modified xsi:type="dcterms:W3CDTF">2011-08-05T06:24:50Z</dcterms:modified>
  <cp:category/>
  <cp:version/>
  <cp:contentType/>
  <cp:contentStatus/>
</cp:coreProperties>
</file>