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230" activeTab="0"/>
  </bookViews>
  <sheets>
    <sheet name="Σιεφταλιέ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<sst xmlns="http://schemas.openxmlformats.org/spreadsheetml/2006/main" count="89" uniqueCount="54">
  <si>
    <t>ΣΥΝΟΛΟ ΣΕ 100g ΩΜΟΥ ΠΡΟΪΟΝΤΟΣ</t>
  </si>
  <si>
    <t>ΣΥΝΟΛΟ</t>
  </si>
  <si>
    <t>πιπέρι</t>
  </si>
  <si>
    <t>αλάτι</t>
  </si>
  <si>
    <t>1 κιλό κιμάς</t>
  </si>
  <si>
    <t xml:space="preserve">%energy from added sugar </t>
  </si>
  <si>
    <t>%energy from saturated fat</t>
  </si>
  <si>
    <t>%energy from carbohydrate</t>
  </si>
  <si>
    <t>%energy from protein</t>
  </si>
  <si>
    <t>%energy from fat</t>
  </si>
  <si>
    <t>BETA CAROTENE EQUIVAL. (μg)</t>
  </si>
  <si>
    <t>ΣΥΝΟΛΟ ΣΕ 100g ΕΤΟΙΜΟΥ ΠΡΟΪΟΝΤΟΣ (-29%)</t>
  </si>
  <si>
    <t>πάνα</t>
  </si>
  <si>
    <t>1 δέσμη μαϊντανός</t>
  </si>
  <si>
    <t>2 φέτες ψωμί βρεγμένο (όχι στραγγισμένο) (περίπου 1/4 νερό επιπλέον)</t>
  </si>
  <si>
    <t>4 κρεμμύδια ψιλοκομμένα</t>
  </si>
  <si>
    <t>-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</si>
  <si>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</si>
  <si>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</si>
  <si>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</si>
  <si>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</si>
  <si>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</si>
  <si>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</si>
  <si>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</si>
  <si>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</si>
  <si>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</si>
  <si>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</si>
  <si>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</si>
  <si>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</si>
  <si>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</si>
  <si>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</si>
  <si>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</si>
  <si>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</si>
  <si>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</si>
  <si>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</si>
  <si>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</si>
  <si>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</si>
  <si>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</si>
  <si>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Iodine (μg)</t>
  </si>
  <si>
    <t>Thiamin (mg)</t>
  </si>
  <si>
    <t>Riboflavin (mg)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</si>
  <si>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</si>
  <si>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</si>
  <si>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</si>
  <si>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</si>
  <si>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</si>
  <si>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</si>
  <si>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</si>
  <si>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</si>
  <si>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Total saturates (g)</t>
  </si>
  <si>
    <t>Total cis-monos (g)</t>
  </si>
  <si>
    <t>Total cis-pufas (g)</t>
  </si>
  <si>
    <t>ΣΙΕΦΤΑΛΙΕΣ</t>
  </si>
  <si>
    <t>Τρόπος παρασεκυής: ψήσιμο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</si>
</sst>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1" borderId="1" applyNumberFormat="0" applyAlignment="0" applyProtection="0"/>
  </cellStyleXfs>
  <cellXfs count="19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0" fillId="0" borderId="0" xfId="56" applyNumberFormat="1" applyAlignment="1">
      <alignment wrapText="1"/>
      <protection/>
    </xf>
    <xf numFmtId="2" fontId="19" fillId="0" borderId="0" xfId="56" applyNumberFormat="1" applyFont="1" applyAlignment="1">
      <alignment wrapText="1" shrinkToFi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3" xfId="0" applyNumberFormat="1" applyFont="1" applyBorder="1" applyAlignment="1">
      <alignment wrapText="1"/>
    </xf>
    <xf numFmtId="2" fontId="20" fillId="0" borderId="14" xfId="0" applyNumberFormat="1" applyFont="1" applyBorder="1" applyAlignment="1">
      <alignment wrapText="1" shrinkToFit="1"/>
    </xf>
    <xf numFmtId="2" fontId="0" fillId="0" borderId="0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8" xfId="56" applyNumberFormat="1" applyBorder="1" applyAlignment="1">
      <alignment wrapText="1"/>
      <protection/>
    </xf>
    <xf numFmtId="2" fontId="0" fillId="0" borderId="18" xfId="56" applyNumberFormat="1" applyFont="1" applyBorder="1" applyAlignment="1">
      <alignment wrapText="1"/>
      <protection/>
    </xf>
    <xf numFmtId="2" fontId="0" fillId="0" borderId="19" xfId="56" applyNumberFormat="1" applyFont="1" applyBorder="1" applyAlignment="1">
      <alignment wrapText="1"/>
      <protection/>
    </xf>
    <xf numFmtId="2" fontId="0" fillId="0" borderId="0" xfId="56" applyNumberFormat="1" applyBorder="1" applyAlignment="1">
      <alignment wrapText="1"/>
      <protection/>
    </xf>
    <xf numFmtId="2" fontId="21" fillId="0" borderId="0" xfId="56" applyNumberFormat="1" applyFon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upepia%20me%20laxano-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106">
          <cell r="B106">
            <v>235</v>
          </cell>
          <cell r="C106">
            <v>37.3</v>
          </cell>
          <cell r="D106">
            <v>49.3</v>
          </cell>
          <cell r="E106">
            <v>8.4</v>
          </cell>
          <cell r="F106">
            <v>1.9</v>
          </cell>
          <cell r="G106">
            <v>3.8</v>
          </cell>
          <cell r="H106">
            <v>0</v>
          </cell>
          <cell r="I106">
            <v>46.7</v>
          </cell>
          <cell r="J106">
            <v>2.6</v>
          </cell>
          <cell r="K106">
            <v>110</v>
          </cell>
          <cell r="L106">
            <v>91</v>
          </cell>
          <cell r="M106">
            <v>24</v>
          </cell>
          <cell r="P106">
            <v>520</v>
          </cell>
          <cell r="Q106">
            <v>110</v>
          </cell>
          <cell r="R106">
            <v>1.6</v>
          </cell>
          <cell r="S106">
            <v>0.6</v>
          </cell>
          <cell r="T106">
            <v>0.19</v>
          </cell>
          <cell r="U106">
            <v>28</v>
          </cell>
          <cell r="V106">
            <v>6</v>
          </cell>
          <cell r="W106">
            <v>0.21</v>
          </cell>
          <cell r="X106">
            <v>0.06</v>
          </cell>
          <cell r="Y106">
            <v>0</v>
          </cell>
          <cell r="Z106">
            <v>1.7</v>
          </cell>
          <cell r="AA106">
            <v>0.07</v>
          </cell>
          <cell r="AB106">
            <v>0</v>
          </cell>
          <cell r="AC106">
            <v>29</v>
          </cell>
          <cell r="AD106">
            <v>0</v>
          </cell>
          <cell r="AE106">
            <v>0</v>
          </cell>
          <cell r="AF106">
            <v>0</v>
          </cell>
          <cell r="AG106" t="str">
            <v>tr</v>
          </cell>
          <cell r="AH106">
            <v>7.27659574468085</v>
          </cell>
          <cell r="AI106">
            <v>14.297872340425531</v>
          </cell>
          <cell r="AJ106">
            <v>83.91489361702128</v>
          </cell>
          <cell r="AK106">
            <v>1.5319148936170213</v>
          </cell>
          <cell r="AL106">
            <v>4.425531914893617</v>
          </cell>
          <cell r="AM106">
            <v>0.4</v>
          </cell>
          <cell r="AN106">
            <v>0.4</v>
          </cell>
          <cell r="AO106">
            <v>0.5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18">
          <cell r="B118">
            <v>221</v>
          </cell>
          <cell r="C118">
            <v>64.5</v>
          </cell>
          <cell r="D118">
            <v>0</v>
          </cell>
          <cell r="E118">
            <v>18.8</v>
          </cell>
          <cell r="F118">
            <v>16.2</v>
          </cell>
          <cell r="G118">
            <v>0</v>
          </cell>
          <cell r="H118">
            <v>66</v>
          </cell>
          <cell r="I118">
            <v>0</v>
          </cell>
          <cell r="J118">
            <v>0</v>
          </cell>
          <cell r="K118">
            <v>15</v>
          </cell>
          <cell r="L118">
            <v>160</v>
          </cell>
          <cell r="M118">
            <v>17</v>
          </cell>
          <cell r="N118">
            <v>86</v>
          </cell>
          <cell r="O118">
            <v>0.04</v>
          </cell>
          <cell r="P118">
            <v>86</v>
          </cell>
          <cell r="Q118">
            <v>290</v>
          </cell>
          <cell r="R118">
            <v>2.7</v>
          </cell>
          <cell r="S118">
            <v>4.3</v>
          </cell>
          <cell r="T118">
            <v>0.15</v>
          </cell>
          <cell r="U118">
            <v>3</v>
          </cell>
          <cell r="V118">
            <v>6</v>
          </cell>
          <cell r="W118">
            <v>0.06</v>
          </cell>
          <cell r="X118">
            <v>0.33</v>
          </cell>
          <cell r="Y118" t="str">
            <v>tr</v>
          </cell>
          <cell r="Z118">
            <v>4.4</v>
          </cell>
          <cell r="AA118">
            <v>0.27</v>
          </cell>
          <cell r="AB118">
            <v>2</v>
          </cell>
          <cell r="AC118">
            <v>9</v>
          </cell>
          <cell r="AD118">
            <v>0</v>
          </cell>
          <cell r="AE118" t="str">
            <v>tr</v>
          </cell>
          <cell r="AF118" t="str">
            <v>tr</v>
          </cell>
          <cell r="AG118">
            <v>0.18</v>
          </cell>
          <cell r="AH118">
            <v>65.97285067873302</v>
          </cell>
          <cell r="AI118">
            <v>34.02714932126697</v>
          </cell>
          <cell r="AJ118">
            <v>0</v>
          </cell>
          <cell r="AK118">
            <v>28.099547511312217</v>
          </cell>
          <cell r="AL118">
            <v>0</v>
          </cell>
          <cell r="AM118">
            <v>6.9</v>
          </cell>
          <cell r="AN118">
            <v>7.8</v>
          </cell>
          <cell r="AO118">
            <v>0.7</v>
          </cell>
        </row>
        <row r="144">
          <cell r="B144">
            <v>118</v>
          </cell>
          <cell r="C144">
            <v>76.8</v>
          </cell>
          <cell r="D144">
            <v>2.7</v>
          </cell>
          <cell r="E144">
            <v>13.5</v>
          </cell>
          <cell r="F144">
            <v>5.5</v>
          </cell>
          <cell r="K144">
            <v>13</v>
          </cell>
          <cell r="L144">
            <v>192</v>
          </cell>
          <cell r="R144">
            <v>4.6</v>
          </cell>
          <cell r="W144">
            <v>0.28</v>
          </cell>
          <cell r="X144">
            <v>1.5</v>
          </cell>
          <cell r="Y144">
            <v>5.8</v>
          </cell>
          <cell r="AH144">
            <v>41.94915254237288</v>
          </cell>
          <cell r="AI144">
            <v>45.76271186440678</v>
          </cell>
          <cell r="AJ144">
            <v>9.152542372881356</v>
          </cell>
          <cell r="AK144">
            <v>0</v>
          </cell>
          <cell r="AL1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Κουπέπια με λάχανο (κληματόφυλ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55" zoomScaleNormal="55" zoomScalePageLayoutView="55" workbookViewId="0" topLeftCell="A25">
      <selection activeCell="A1" sqref="A1:D2"/>
    </sheetView>
  </sheetViews>
  <sheetFormatPr defaultColWidth="9.140625" defaultRowHeight="15"/>
  <cols>
    <col min="1" max="1" width="20.140625" style="2" customWidth="1"/>
    <col min="2" max="3" width="9.140625" style="1" customWidth="1"/>
    <col min="4" max="4" width="10.57421875" style="1" customWidth="1"/>
    <col min="5" max="5" width="15.57421875" style="1" customWidth="1"/>
    <col min="6" max="12" width="9.140625" style="1" customWidth="1"/>
    <col min="13" max="13" width="11.28125" style="1" customWidth="1"/>
    <col min="14" max="14" width="12.140625" style="1" customWidth="1"/>
    <col min="15" max="15" width="12.7109375" style="1" customWidth="1"/>
    <col min="16" max="16" width="12.8515625" style="1" customWidth="1"/>
    <col min="17" max="17" width="12.140625" style="1" customWidth="1"/>
    <col min="18" max="18" width="10.421875" style="1" customWidth="1"/>
    <col min="19" max="21" width="9.140625" style="1" customWidth="1"/>
    <col min="22" max="22" width="13.00390625" style="1" customWidth="1"/>
    <col min="23" max="16384" width="9.140625" style="1" customWidth="1"/>
  </cols>
  <sheetData>
    <row r="1" spans="1:47" ht="18">
      <c r="A1" s="18" t="s">
        <v>52</v>
      </c>
      <c r="B1" s="18"/>
      <c r="C1" s="18"/>
      <c r="D1" s="18"/>
      <c r="AQ1" s="3"/>
      <c r="AR1" s="3"/>
      <c r="AS1" s="3"/>
      <c r="AT1" s="3"/>
      <c r="AU1" s="3"/>
    </row>
    <row r="2" spans="1:4" ht="18">
      <c r="A2" s="18" t="s">
        <v>53</v>
      </c>
      <c r="B2" s="18"/>
      <c r="C2" s="18"/>
      <c r="D2" s="18"/>
    </row>
    <row r="4" spans="1:22" ht="30">
      <c r="A4" s="4"/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34</v>
      </c>
      <c r="T4" s="5" t="s">
        <v>35</v>
      </c>
      <c r="U4" s="5" t="s">
        <v>36</v>
      </c>
      <c r="V4" s="6" t="s">
        <v>37</v>
      </c>
    </row>
    <row r="5" spans="1:22" ht="14.25">
      <c r="A5" s="13" t="s">
        <v>4</v>
      </c>
      <c r="B5" s="9">
        <v>1000</v>
      </c>
      <c r="C5" s="9">
        <f>10*'[1]ΣΥΣΤΑΣΗ ΤΡΟΦΙΜΩΝ'!B118</f>
        <v>2210</v>
      </c>
      <c r="D5" s="9">
        <f>10*'[1]ΣΥΣΤΑΣΗ ΤΡΟΦΙΜΩΝ'!C118</f>
        <v>645</v>
      </c>
      <c r="E5" s="9">
        <f>10*'[1]ΣΥΣΤΑΣΗ ΤΡΟΦΙΜΩΝ'!D118</f>
        <v>0</v>
      </c>
      <c r="F5" s="9">
        <f>10*'[1]ΣΥΣΤΑΣΗ ΤΡΟΦΙΜΩΝ'!E118</f>
        <v>188</v>
      </c>
      <c r="G5" s="9">
        <f>10*'[1]ΣΥΣΤΑΣΗ ΤΡΟΦΙΜΩΝ'!F118</f>
        <v>162</v>
      </c>
      <c r="H5" s="9">
        <f>10*'[1]ΣΥΣΤΑΣΗ ΤΡΟΦΙΜΩΝ'!G118</f>
        <v>0</v>
      </c>
      <c r="I5" s="9">
        <f>10*'[1]ΣΥΣΤΑΣΗ ΤΡΟΦΙΜΩΝ'!H118</f>
        <v>660</v>
      </c>
      <c r="J5" s="9">
        <f>10*'[1]ΣΥΣΤΑΣΗ ΤΡΟΦΙΜΩΝ'!I118</f>
        <v>0</v>
      </c>
      <c r="K5" s="9">
        <f>10*'[1]ΣΥΣΤΑΣΗ ΤΡΟΦΙΜΩΝ'!J118</f>
        <v>0</v>
      </c>
      <c r="L5" s="9">
        <f>10*'[1]ΣΥΣΤΑΣΗ ΤΡΟΦΙΜΩΝ'!K118</f>
        <v>150</v>
      </c>
      <c r="M5" s="9">
        <f>10*'[1]ΣΥΣΤΑΣΗ ΤΡΟΦΙΜΩΝ'!L118*0.9</f>
        <v>1440</v>
      </c>
      <c r="N5" s="9">
        <f>10*'[1]ΣΥΣΤΑΣΗ ΤΡΟΦΙΜΩΝ'!M118*0.85</f>
        <v>144.5</v>
      </c>
      <c r="O5" s="9">
        <f>10*'[1]ΣΥΣΤΑΣΗ ΤΡΟΦΙΜΩΝ'!N118</f>
        <v>860</v>
      </c>
      <c r="P5" s="9">
        <f>10*'[1]ΣΥΣΤΑΣΗ ΤΡΟΦΙΜΩΝ'!O118</f>
        <v>0.4</v>
      </c>
      <c r="Q5" s="9">
        <f>10*'[1]ΣΥΣΤΑΣΗ ΤΡΟΦΙΜΩΝ'!P118*0.85</f>
        <v>731</v>
      </c>
      <c r="R5" s="9">
        <f>10*'[1]ΣΥΣΤΑΣΗ ΤΡΟΦΙΜΩΝ'!Q118*0.85</f>
        <v>2465</v>
      </c>
      <c r="S5" s="9">
        <f>10*'[1]ΣΥΣΤΑΣΗ ΤΡΟΦΙΜΩΝ'!R118*0.95</f>
        <v>25.65</v>
      </c>
      <c r="T5" s="9">
        <f>10*'[1]ΣΥΣΤΑΣΗ ΤΡΟΦΙΜΩΝ'!S118</f>
        <v>43</v>
      </c>
      <c r="U5" s="9">
        <f>10*'[1]ΣΥΣΤΑΣΗ ΤΡΟΦΙΜΩΝ'!T118</f>
        <v>1.5</v>
      </c>
      <c r="V5" s="10">
        <f>10*'[1]ΣΥΣΤΑΣΗ ΤΡΟΦΙΜΩΝ'!U118</f>
        <v>30</v>
      </c>
    </row>
    <row r="6" spans="1:22" ht="28.5">
      <c r="A6" s="14" t="s">
        <v>15</v>
      </c>
      <c r="B6" s="9">
        <v>340</v>
      </c>
      <c r="C6" s="9">
        <f>3.4*'[1]ΣΥΣΤΑΣΗ ΤΡΟΦΙΜΩΝ'!B108</f>
        <v>122.39999999999999</v>
      </c>
      <c r="D6" s="9">
        <f>3.4*'[1]ΣΥΣΤΑΣΗ ΤΡΟΦΙΜΩΝ'!C108</f>
        <v>302.59999999999997</v>
      </c>
      <c r="E6" s="9">
        <f>3.4*'[1]ΣΥΣΤΑΣΗ ΤΡΟΦΙΜΩΝ'!D108</f>
        <v>26.86</v>
      </c>
      <c r="F6" s="9">
        <f>3.4*'[1]ΣΥΣΤΑΣΗ ΤΡΟΦΙΜΩΝ'!E108</f>
        <v>4.08</v>
      </c>
      <c r="G6" s="9">
        <f>3.4*'[1]ΣΥΣΤΑΣΗ ΤΡΟΦΙΜΩΝ'!F108</f>
        <v>0.68</v>
      </c>
      <c r="H6" s="9">
        <f>3.4*'[1]ΣΥΣΤΑΣΗ ΤΡΟΦΙΜΩΝ'!G108</f>
        <v>5.1</v>
      </c>
      <c r="I6" s="9">
        <f>3.4*'[1]ΣΥΣΤΑΣΗ ΤΡΟΦΙΜΩΝ'!H108</f>
        <v>0</v>
      </c>
      <c r="J6" s="9" t="str">
        <f>'[1]ΣΥΣΤΑΣΗ ΤΡΟΦΙΜΩΝ'!I108</f>
        <v>tr</v>
      </c>
      <c r="K6" s="9">
        <f>3.4*'[1]ΣΥΣΤΑΣΗ ΤΡΟΦΙΜΩΝ'!J108</f>
        <v>19.04</v>
      </c>
      <c r="L6" s="9">
        <f>3.4*'[1]ΣΥΣΤΑΣΗ ΤΡΟΦΙΜΩΝ'!K108</f>
        <v>85</v>
      </c>
      <c r="M6" s="9">
        <f>3.4*'[1]ΣΥΣΤΑΣΗ ΤΡΟΦΙΜΩΝ'!L108</f>
        <v>102</v>
      </c>
      <c r="N6" s="9">
        <f>3.4*'[1]ΣΥΣΤΑΣΗ ΤΡΟΦΙΜΩΝ'!M108</f>
        <v>13.6</v>
      </c>
      <c r="O6" s="9">
        <f>3.4*'[1]ΣΥΣΤΑΣΗ ΤΡΟΦΙΜΩΝ'!N108</f>
        <v>85</v>
      </c>
      <c r="P6" s="9">
        <f>3.4*'[1]ΣΥΣΤΑΣΗ ΤΡΟΦΙΜΩΝ'!O108</f>
        <v>0.34</v>
      </c>
      <c r="Q6" s="9">
        <f>3.4*'[1]ΣΥΣΤΑΣΗ ΤΡΟΦΙΜΩΝ'!P108</f>
        <v>10.2</v>
      </c>
      <c r="R6" s="9">
        <f>3.4*'[1]ΣΥΣΤΑΣΗ ΤΡΟΦΙΜΩΝ'!Q108</f>
        <v>544</v>
      </c>
      <c r="S6" s="9">
        <f>3.4*'[1]ΣΥΣΤΑΣΗ ΤΡΟΦΙΜΩΝ'!R108</f>
        <v>1.02</v>
      </c>
      <c r="T6" s="9">
        <f>3.4*'[1]ΣΥΣΤΑΣΗ ΤΡΟΦΙΜΩΝ'!S108</f>
        <v>0.68</v>
      </c>
      <c r="U6" s="9">
        <f>3.4*'[1]ΣΥΣΤΑΣΗ ΤΡΟΦΙΜΩΝ'!T108</f>
        <v>0.17</v>
      </c>
      <c r="V6" s="10">
        <f>3.4*'[1]ΣΥΣΤΑΣΗ ΤΡΟΦΙΜΩΝ'!U108</f>
        <v>3.4</v>
      </c>
    </row>
    <row r="7" spans="1:22" ht="57">
      <c r="A7" s="14" t="s">
        <v>14</v>
      </c>
      <c r="B7" s="9">
        <f>60+15</f>
        <v>75</v>
      </c>
      <c r="C7" s="9">
        <f>0.6*'[1]ΣΥΣΤΑΣΗ ΤΡΟΦΙΜΩΝ'!B106</f>
        <v>141</v>
      </c>
      <c r="D7" s="9">
        <f>0.6*'[1]ΣΥΣΤΑΣΗ ΤΡΟΦΙΜΩΝ'!C106+15</f>
        <v>37.379999999999995</v>
      </c>
      <c r="E7" s="9">
        <f>0.6*'[1]ΣΥΣΤΑΣΗ ΤΡΟΦΙΜΩΝ'!D106</f>
        <v>29.58</v>
      </c>
      <c r="F7" s="9">
        <f>0.6*'[1]ΣΥΣΤΑΣΗ ΤΡΟΦΙΜΩΝ'!E106</f>
        <v>5.04</v>
      </c>
      <c r="G7" s="9">
        <f>0.6*'[1]ΣΥΣΤΑΣΗ ΤΡΟΦΙΜΩΝ'!F106</f>
        <v>1.14</v>
      </c>
      <c r="H7" s="9">
        <f>0.6*'[1]ΣΥΣΤΑΣΗ ΤΡΟΦΙΜΩΝ'!G106</f>
        <v>2.28</v>
      </c>
      <c r="I7" s="9">
        <f>0.6*'[1]ΣΥΣΤΑΣΗ ΤΡΟΦΙΜΩΝ'!H106</f>
        <v>0</v>
      </c>
      <c r="J7" s="9">
        <f>0.6*'[1]ΣΥΣΤΑΣΗ ΤΡΟΦΙΜΩΝ'!I106</f>
        <v>28.02</v>
      </c>
      <c r="K7" s="9">
        <f>0.6*'[1]ΣΥΣΤΑΣΗ ΤΡΟΦΙΜΩΝ'!J106</f>
        <v>1.56</v>
      </c>
      <c r="L7" s="9">
        <f>0.6*'[1]ΣΥΣΤΑΣΗ ΤΡΟΦΙΜΩΝ'!K106</f>
        <v>66</v>
      </c>
      <c r="M7" s="9">
        <f>0.6*'[1]ΣΥΣΤΑΣΗ ΤΡΟΦΙΜΩΝ'!L106</f>
        <v>54.6</v>
      </c>
      <c r="N7" s="9">
        <f>0.6*'[1]ΣΥΣΤΑΣΗ ΤΡΟΦΙΜΩΝ'!M106</f>
        <v>14.399999999999999</v>
      </c>
      <c r="O7" s="9" t="s">
        <v>16</v>
      </c>
      <c r="P7" s="9" t="s">
        <v>16</v>
      </c>
      <c r="Q7" s="9">
        <f>0.6*'[1]ΣΥΣΤΑΣΗ ΤΡΟΦΙΜΩΝ'!P106</f>
        <v>312</v>
      </c>
      <c r="R7" s="9">
        <f>0.6*'[1]ΣΥΣΤΑΣΗ ΤΡΟΦΙΜΩΝ'!Q106</f>
        <v>66</v>
      </c>
      <c r="S7" s="9">
        <f>0.6*'[1]ΣΥΣΤΑΣΗ ΤΡΟΦΙΜΩΝ'!R106</f>
        <v>0.96</v>
      </c>
      <c r="T7" s="9">
        <f>0.6*'[1]ΣΥΣΤΑΣΗ ΤΡΟΦΙΜΩΝ'!S106</f>
        <v>0.36</v>
      </c>
      <c r="U7" s="9">
        <f>0.6*'[1]ΣΥΣΤΑΣΗ ΤΡΟΦΙΜΩΝ'!T106</f>
        <v>0.11399999999999999</v>
      </c>
      <c r="V7" s="10">
        <f>0.6*'[1]ΣΥΣΤΑΣΗ ΤΡΟΦΙΜΩΝ'!U106</f>
        <v>16.8</v>
      </c>
    </row>
    <row r="8" spans="1:22" ht="14.25">
      <c r="A8" s="14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ht="14.25">
      <c r="A9" s="14" t="s">
        <v>3</v>
      </c>
      <c r="B9" s="9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v>3600</v>
      </c>
      <c r="P9" s="9"/>
      <c r="Q9" s="9">
        <v>2400</v>
      </c>
      <c r="R9" s="9"/>
      <c r="S9" s="9"/>
      <c r="T9" s="9"/>
      <c r="U9" s="9"/>
      <c r="V9" s="10"/>
    </row>
    <row r="10" spans="1:22" ht="14.25">
      <c r="A10" s="14" t="s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</row>
    <row r="11" spans="1:22" ht="14.25">
      <c r="A11" s="14" t="s">
        <v>12</v>
      </c>
      <c r="B11" s="9">
        <v>240</v>
      </c>
      <c r="C11" s="9">
        <f>2.4*'[1]ΣΥΣΤΑΣΗ ΤΡΟΦΙΜΩΝ'!B144</f>
        <v>283.2</v>
      </c>
      <c r="D11" s="9">
        <f>2.4*'[1]ΣΥΣΤΑΣΗ ΤΡΟΦΙΜΩΝ'!C144</f>
        <v>184.32</v>
      </c>
      <c r="E11" s="9">
        <f>2.4*'[1]ΣΥΣΤΑΣΗ ΤΡΟΦΙΜΩΝ'!D144</f>
        <v>6.48</v>
      </c>
      <c r="F11" s="9">
        <f>2.4*'[1]ΣΥΣΤΑΣΗ ΤΡΟΦΙΜΩΝ'!E144</f>
        <v>32.4</v>
      </c>
      <c r="G11" s="9">
        <f>2.4*'[1]ΣΥΣΤΑΣΗ ΤΡΟΦΙΜΩΝ'!F144</f>
        <v>13.2</v>
      </c>
      <c r="H11" s="9" t="s">
        <v>16</v>
      </c>
      <c r="I11" s="9" t="s">
        <v>16</v>
      </c>
      <c r="J11" s="9" t="s">
        <v>16</v>
      </c>
      <c r="K11" s="9" t="s">
        <v>16</v>
      </c>
      <c r="L11" s="9">
        <f>2.4*'[1]ΣΥΣΤΑΣΗ ΤΡΟΦΙΜΩΝ'!K144</f>
        <v>31.2</v>
      </c>
      <c r="M11" s="9">
        <f>2.4*'[1]ΣΥΣΤΑΣΗ ΤΡΟΦΙΜΩΝ'!L144</f>
        <v>460.79999999999995</v>
      </c>
      <c r="N11" s="9" t="s">
        <v>16</v>
      </c>
      <c r="O11" s="9" t="s">
        <v>16</v>
      </c>
      <c r="P11" s="9" t="s">
        <v>16</v>
      </c>
      <c r="Q11" s="9" t="s">
        <v>16</v>
      </c>
      <c r="R11" s="9" t="s">
        <v>16</v>
      </c>
      <c r="S11" s="9">
        <f>2.4*'[1]ΣΥΣΤΑΣΗ ΤΡΟΦΙΜΩΝ'!R144</f>
        <v>11.04</v>
      </c>
      <c r="T11" s="9" t="s">
        <v>16</v>
      </c>
      <c r="U11" s="9" t="s">
        <v>16</v>
      </c>
      <c r="V11" s="10" t="s">
        <v>16</v>
      </c>
    </row>
    <row r="12" spans="1:22" ht="14.25">
      <c r="A12" s="15" t="s">
        <v>1</v>
      </c>
      <c r="B12" s="9">
        <f aca="true" t="shared" si="0" ref="B12:V12">SUM(B5:B11)</f>
        <v>1661</v>
      </c>
      <c r="C12" s="9">
        <f t="shared" si="0"/>
        <v>2756.6</v>
      </c>
      <c r="D12" s="9">
        <f t="shared" si="0"/>
        <v>1169.3</v>
      </c>
      <c r="E12" s="9">
        <f t="shared" si="0"/>
        <v>62.92</v>
      </c>
      <c r="F12" s="9">
        <f t="shared" si="0"/>
        <v>229.52</v>
      </c>
      <c r="G12" s="9">
        <f t="shared" si="0"/>
        <v>177.01999999999998</v>
      </c>
      <c r="H12" s="9">
        <f t="shared" si="0"/>
        <v>7.379999999999999</v>
      </c>
      <c r="I12" s="9">
        <f t="shared" si="0"/>
        <v>660</v>
      </c>
      <c r="J12" s="9">
        <f t="shared" si="0"/>
        <v>28.02</v>
      </c>
      <c r="K12" s="9">
        <f t="shared" si="0"/>
        <v>20.599999999999998</v>
      </c>
      <c r="L12" s="9">
        <f t="shared" si="0"/>
        <v>332.2</v>
      </c>
      <c r="M12" s="9">
        <f t="shared" si="0"/>
        <v>2057.3999999999996</v>
      </c>
      <c r="N12" s="9">
        <f t="shared" si="0"/>
        <v>172.5</v>
      </c>
      <c r="O12" s="9">
        <f t="shared" si="0"/>
        <v>4545</v>
      </c>
      <c r="P12" s="9">
        <f t="shared" si="0"/>
        <v>0.74</v>
      </c>
      <c r="Q12" s="9">
        <f t="shared" si="0"/>
        <v>3453.2</v>
      </c>
      <c r="R12" s="9">
        <f t="shared" si="0"/>
        <v>3075</v>
      </c>
      <c r="S12" s="9">
        <f t="shared" si="0"/>
        <v>38.67</v>
      </c>
      <c r="T12" s="9">
        <f t="shared" si="0"/>
        <v>44.04</v>
      </c>
      <c r="U12" s="9">
        <f t="shared" si="0"/>
        <v>1.7839999999999998</v>
      </c>
      <c r="V12" s="10">
        <f t="shared" si="0"/>
        <v>50.2</v>
      </c>
    </row>
    <row r="13" spans="1:22" ht="28.5">
      <c r="A13" s="15" t="s">
        <v>0</v>
      </c>
      <c r="B13" s="9">
        <v>100</v>
      </c>
      <c r="C13" s="9">
        <f aca="true" t="shared" si="1" ref="C13:V13">100*C12/$B$12</f>
        <v>165.96026490066225</v>
      </c>
      <c r="D13" s="9">
        <f t="shared" si="1"/>
        <v>70.39735099337749</v>
      </c>
      <c r="E13" s="9">
        <f t="shared" si="1"/>
        <v>3.7880794701986753</v>
      </c>
      <c r="F13" s="9">
        <f t="shared" si="1"/>
        <v>13.818181818181818</v>
      </c>
      <c r="G13" s="9">
        <f t="shared" si="1"/>
        <v>10.657435279951835</v>
      </c>
      <c r="H13" s="9">
        <f t="shared" si="1"/>
        <v>0.444310656231186</v>
      </c>
      <c r="I13" s="9">
        <f t="shared" si="1"/>
        <v>39.735099337748345</v>
      </c>
      <c r="J13" s="9">
        <f t="shared" si="1"/>
        <v>1.6869355809753162</v>
      </c>
      <c r="K13" s="9">
        <f t="shared" si="1"/>
        <v>1.2402167369054786</v>
      </c>
      <c r="L13" s="9">
        <f t="shared" si="1"/>
        <v>20</v>
      </c>
      <c r="M13" s="9">
        <f t="shared" si="1"/>
        <v>123.86514148103551</v>
      </c>
      <c r="N13" s="9">
        <f t="shared" si="1"/>
        <v>10.385310054184226</v>
      </c>
      <c r="O13" s="9">
        <f t="shared" si="1"/>
        <v>273.63034316676703</v>
      </c>
      <c r="P13" s="9">
        <f t="shared" si="1"/>
        <v>0.044551475015051176</v>
      </c>
      <c r="Q13" s="9">
        <f t="shared" si="1"/>
        <v>207.89885611077665</v>
      </c>
      <c r="R13" s="9">
        <f t="shared" si="1"/>
        <v>185.1294400963275</v>
      </c>
      <c r="S13" s="9">
        <f t="shared" si="1"/>
        <v>2.328115593016255</v>
      </c>
      <c r="T13" s="9">
        <f t="shared" si="1"/>
        <v>2.6514148103552078</v>
      </c>
      <c r="U13" s="9">
        <f t="shared" si="1"/>
        <v>0.10740517760385308</v>
      </c>
      <c r="V13" s="10">
        <f t="shared" si="1"/>
        <v>3.0222757375075258</v>
      </c>
    </row>
    <row r="14" spans="1:22" ht="42.75">
      <c r="A14" s="16" t="s">
        <v>11</v>
      </c>
      <c r="B14" s="11">
        <v>140.8</v>
      </c>
      <c r="C14" s="11">
        <f>140.8*C13/100</f>
        <v>233.67205298013246</v>
      </c>
      <c r="D14" s="11">
        <f>140.8*D13/100-40.8</f>
        <v>58.31947019867552</v>
      </c>
      <c r="E14" s="11">
        <f aca="true" t="shared" si="2" ref="E14:V14">140.8*E13/100</f>
        <v>5.333615894039736</v>
      </c>
      <c r="F14" s="11">
        <f t="shared" si="2"/>
        <v>19.456000000000003</v>
      </c>
      <c r="G14" s="11">
        <f t="shared" si="2"/>
        <v>15.005668874172185</v>
      </c>
      <c r="H14" s="11">
        <f t="shared" si="2"/>
        <v>0.6255894039735099</v>
      </c>
      <c r="I14" s="11">
        <f t="shared" si="2"/>
        <v>55.94701986754967</v>
      </c>
      <c r="J14" s="11">
        <f t="shared" si="2"/>
        <v>2.3752052980132454</v>
      </c>
      <c r="K14" s="11">
        <f t="shared" si="2"/>
        <v>1.746225165562914</v>
      </c>
      <c r="L14" s="11">
        <f t="shared" si="2"/>
        <v>28.16</v>
      </c>
      <c r="M14" s="11">
        <f t="shared" si="2"/>
        <v>174.402119205298</v>
      </c>
      <c r="N14" s="11">
        <f t="shared" si="2"/>
        <v>14.62251655629139</v>
      </c>
      <c r="O14" s="11">
        <f t="shared" si="2"/>
        <v>385.27152317880797</v>
      </c>
      <c r="P14" s="11">
        <f t="shared" si="2"/>
        <v>0.06272847682119206</v>
      </c>
      <c r="Q14" s="11">
        <f t="shared" si="2"/>
        <v>292.72158940397355</v>
      </c>
      <c r="R14" s="11">
        <f t="shared" si="2"/>
        <v>260.6622516556292</v>
      </c>
      <c r="S14" s="11">
        <f t="shared" si="2"/>
        <v>3.2779867549668875</v>
      </c>
      <c r="T14" s="11">
        <f t="shared" si="2"/>
        <v>3.733192052980133</v>
      </c>
      <c r="U14" s="11">
        <f t="shared" si="2"/>
        <v>0.15122649006622516</v>
      </c>
      <c r="V14" s="12">
        <f t="shared" si="2"/>
        <v>4.255364238410596</v>
      </c>
    </row>
    <row r="18" spans="1:21" ht="45">
      <c r="A18" s="7"/>
      <c r="B18" s="8" t="s">
        <v>38</v>
      </c>
      <c r="C18" s="5" t="s">
        <v>39</v>
      </c>
      <c r="D18" s="5" t="s">
        <v>40</v>
      </c>
      <c r="E18" s="5" t="s">
        <v>10</v>
      </c>
      <c r="F18" s="5" t="s">
        <v>41</v>
      </c>
      <c r="G18" s="5" t="s">
        <v>42</v>
      </c>
      <c r="H18" s="5" t="s">
        <v>43</v>
      </c>
      <c r="I18" s="5" t="s">
        <v>44</v>
      </c>
      <c r="J18" s="5" t="s">
        <v>45</v>
      </c>
      <c r="K18" s="5" t="s">
        <v>46</v>
      </c>
      <c r="L18" s="5" t="s">
        <v>47</v>
      </c>
      <c r="M18" s="5" t="s">
        <v>48</v>
      </c>
      <c r="N18" s="5" t="s">
        <v>9</v>
      </c>
      <c r="O18" s="5" t="s">
        <v>8</v>
      </c>
      <c r="P18" s="5" t="s">
        <v>7</v>
      </c>
      <c r="Q18" s="5" t="s">
        <v>6</v>
      </c>
      <c r="R18" s="5" t="s">
        <v>5</v>
      </c>
      <c r="S18" s="5" t="s">
        <v>49</v>
      </c>
      <c r="T18" s="5" t="s">
        <v>50</v>
      </c>
      <c r="U18" s="6" t="s">
        <v>51</v>
      </c>
    </row>
    <row r="19" spans="1:21" ht="14.25">
      <c r="A19" s="13" t="s">
        <v>4</v>
      </c>
      <c r="B19" s="9">
        <f>10*'[1]ΣΥΣΤΑΣΗ ΤΡΟΦΙΜΩΝ'!V118</f>
        <v>60</v>
      </c>
      <c r="C19" s="9">
        <f>10*'[1]ΣΥΣΤΑΣΗ ΤΡΟΦΙΜΩΝ'!W118*0.7</f>
        <v>0.42</v>
      </c>
      <c r="D19" s="9">
        <f>10*'[1]ΣΥΣΤΑΣΗ ΤΡΟΦΙΜΩΝ'!X118*0.9</f>
        <v>2.97</v>
      </c>
      <c r="E19" s="9" t="str">
        <f>'[1]ΣΥΣΤΑΣΗ ΤΡΟΦΙΜΩΝ'!Y118</f>
        <v>tr</v>
      </c>
      <c r="F19" s="9">
        <f>10*'[1]ΣΥΣΤΑΣΗ ΤΡΟΦΙΜΩΝ'!Z118*0.8</f>
        <v>35.2</v>
      </c>
      <c r="G19" s="9">
        <f>10*'[1]ΣΥΣΤΑΣΗ ΤΡΟΦΙΜΩΝ'!AA118*0.6</f>
        <v>1.62</v>
      </c>
      <c r="H19" s="9">
        <f>10*'[1]ΣΥΣΤΑΣΗ ΤΡΟΦΙΜΩΝ'!AB118*0.8</f>
        <v>16</v>
      </c>
      <c r="I19" s="9">
        <f>10*'[1]ΣΥΣΤΑΣΗ ΤΡΟΦΙΜΩΝ'!AC118*0.85</f>
        <v>76.5</v>
      </c>
      <c r="J19" s="9">
        <f>10*'[1]ΣΥΣΤΑΣΗ ΤΡΟΦΙΜΩΝ'!AD118</f>
        <v>0</v>
      </c>
      <c r="K19" s="9" t="str">
        <f>'[1]ΣΥΣΤΑΣΗ ΤΡΟΦΙΜΩΝ'!AE118</f>
        <v>tr</v>
      </c>
      <c r="L19" s="9" t="str">
        <f>'[1]ΣΥΣΤΑΣΗ ΤΡΟΦΙΜΩΝ'!AF118</f>
        <v>tr</v>
      </c>
      <c r="M19" s="9">
        <f>10*'[1]ΣΥΣΤΑΣΗ ΤΡΟΦΙΜΩΝ'!AG118</f>
        <v>1.7999999999999998</v>
      </c>
      <c r="N19" s="9">
        <f>'[1]ΣΥΣΤΑΣΗ ΤΡΟΦΙΜΩΝ'!AH118</f>
        <v>65.97285067873302</v>
      </c>
      <c r="O19" s="9">
        <f>'[1]ΣΥΣΤΑΣΗ ΤΡΟΦΙΜΩΝ'!AI118</f>
        <v>34.02714932126697</v>
      </c>
      <c r="P19" s="9">
        <f>'[1]ΣΥΣΤΑΣΗ ΤΡΟΦΙΜΩΝ'!AJ118</f>
        <v>0</v>
      </c>
      <c r="Q19" s="9">
        <f>'[1]ΣΥΣΤΑΣΗ ΤΡΟΦΙΜΩΝ'!AK118</f>
        <v>28.099547511312217</v>
      </c>
      <c r="R19" s="9">
        <f>'[1]ΣΥΣΤΑΣΗ ΤΡΟΦΙΜΩΝ'!AL118</f>
        <v>0</v>
      </c>
      <c r="S19" s="9">
        <f>10*'[1]ΣΥΣΤΑΣΗ ΤΡΟΦΙΜΩΝ'!AM118</f>
        <v>69</v>
      </c>
      <c r="T19" s="9">
        <f>10*'[1]ΣΥΣΤΑΣΗ ΤΡΟΦΙΜΩΝ'!AN118</f>
        <v>78</v>
      </c>
      <c r="U19" s="10">
        <f>10*'[1]ΣΥΣΤΑΣΗ ΤΡΟΦΙΜΩΝ'!AO118</f>
        <v>7</v>
      </c>
    </row>
    <row r="20" spans="1:21" ht="28.5">
      <c r="A20" s="14" t="s">
        <v>15</v>
      </c>
      <c r="B20" s="9">
        <f>3.4*'[1]ΣΥΣΤΑΣΗ ΤΡΟΦΙΜΩΝ'!V108</f>
        <v>10.2</v>
      </c>
      <c r="C20" s="9">
        <f>3.4*'[1]ΣΥΣΤΑΣΗ ΤΡΟΦΙΜΩΝ'!W108*0.9</f>
        <v>0.3978</v>
      </c>
      <c r="D20" s="9" t="str">
        <f>'[1]ΣΥΣΤΑΣΗ ΤΡΟΦΙΜΩΝ'!X108</f>
        <v>tr</v>
      </c>
      <c r="E20" s="9">
        <f>3.4*'[1]ΣΥΣΤΑΣΗ ΤΡΟΦΙΜΩΝ'!Y108*0.95</f>
        <v>32.3</v>
      </c>
      <c r="F20" s="9">
        <f>3.4*'[1]ΣΥΣΤΑΣΗ ΤΡΟΦΙΜΩΝ'!Z108*0.95</f>
        <v>2.2609999999999997</v>
      </c>
      <c r="G20" s="9">
        <f>3.4*'[1]ΣΥΣΤΑΣΗ ΤΡΟΦΙΜΩΝ'!AA108*0.95</f>
        <v>0.646</v>
      </c>
      <c r="H20" s="9">
        <f>3.4*'[1]ΣΥΣΤΑΣΗ ΤΡΟΦΙΜΩΝ'!AB108</f>
        <v>0</v>
      </c>
      <c r="I20" s="9">
        <f>3.4*'[1]ΣΥΣΤΑΣΗ ΤΡΟΦΙΜΩΝ'!AC108*0.8</f>
        <v>46.24</v>
      </c>
      <c r="J20" s="9">
        <f>3.4*'[1]ΣΥΣΤΑΣΗ ΤΡΟΦΙΜΩΝ'!AD108*0.75</f>
        <v>12.75</v>
      </c>
      <c r="K20" s="9">
        <f>3.4*'[1]ΣΥΣΤΑΣΗ ΤΡΟΦΙΜΩΝ'!AE108</f>
        <v>0</v>
      </c>
      <c r="L20" s="9">
        <f>3.4*'[1]ΣΥΣΤΑΣΗ ΤΡΟΦΙΜΩΝ'!AF108</f>
        <v>0</v>
      </c>
      <c r="M20" s="9">
        <f>3.4*'[1]ΣΥΣΤΑΣΗ ΤΡΟΦΙΜΩΝ'!AG108</f>
        <v>1.054</v>
      </c>
      <c r="N20" s="9">
        <f>'[1]ΣΥΣΤΑΣΗ ΤΡΟΦΙΜΩΝ'!AH108</f>
        <v>5</v>
      </c>
      <c r="O20" s="9">
        <f>'[1]ΣΥΣΤΑΣΗ ΤΡΟΦΙΜΩΝ'!AI108</f>
        <v>13.333333333333334</v>
      </c>
      <c r="P20" s="9">
        <f>'[1]ΣΥΣΤΑΣΗ ΤΡΟΦΙΜΩΝ'!AJ108</f>
        <v>87.77777777777777</v>
      </c>
      <c r="Q20" s="9">
        <f>'[1]ΣΥΣΤΑΣΗ ΤΡΟΦΙΜΩΝ'!AK108</f>
        <v>0</v>
      </c>
      <c r="R20" s="9">
        <f>'[1]ΣΥΣΤΑΣΗ ΤΡΟΦΙΜΩΝ'!AL108</f>
        <v>62.22222222222222</v>
      </c>
      <c r="S20" s="9" t="str">
        <f>'[1]ΣΥΣΤΑΣΗ ΤΡΟΦΙΜΩΝ'!AM108</f>
        <v>tr</v>
      </c>
      <c r="T20" s="9" t="str">
        <f>'[1]ΣΥΣΤΑΣΗ ΤΡΟΦΙΜΩΝ'!AN108</f>
        <v>tr</v>
      </c>
      <c r="U20" s="10">
        <f>3.4*'[1]ΣΥΣΤΑΣΗ ΤΡΟΦΙΜΩΝ'!AO108</f>
        <v>0.34</v>
      </c>
    </row>
    <row r="21" spans="1:21" ht="57">
      <c r="A21" s="14" t="s">
        <v>14</v>
      </c>
      <c r="B21" s="9">
        <f>0.6*'[1]ΣΥΣΤΑΣΗ ΤΡΟΦΙΜΩΝ'!V106</f>
        <v>3.5999999999999996</v>
      </c>
      <c r="C21" s="9">
        <f>0.6*'[1]ΣΥΣΤΑΣΗ ΤΡΟΦΙΜΩΝ'!W106</f>
        <v>0.126</v>
      </c>
      <c r="D21" s="9">
        <f>0.6*'[1]ΣΥΣΤΑΣΗ ΤΡΟΦΙΜΩΝ'!X106</f>
        <v>0.036</v>
      </c>
      <c r="E21" s="9">
        <f>0.6*'[1]ΣΥΣΤΑΣΗ ΤΡΟΦΙΜΩΝ'!Y106</f>
        <v>0</v>
      </c>
      <c r="F21" s="9">
        <f>0.6*'[1]ΣΥΣΤΑΣΗ ΤΡΟΦΙΜΩΝ'!Z106</f>
        <v>1.02</v>
      </c>
      <c r="G21" s="9">
        <f>0.6*'[1]ΣΥΣΤΑΣΗ ΤΡΟΦΙΜΩΝ'!AA106</f>
        <v>0.042</v>
      </c>
      <c r="H21" s="9">
        <f>0.6*'[1]ΣΥΣΤΑΣΗ ΤΡΟΦΙΜΩΝ'!AB106</f>
        <v>0</v>
      </c>
      <c r="I21" s="9">
        <f>0.6*'[1]ΣΥΣΤΑΣΗ ΤΡΟΦΙΜΩΝ'!AC106</f>
        <v>17.4</v>
      </c>
      <c r="J21" s="9">
        <f>0.6*'[1]ΣΥΣΤΑΣΗ ΤΡΟΦΙΜΩΝ'!AD106</f>
        <v>0</v>
      </c>
      <c r="K21" s="9">
        <f>0.6*'[1]ΣΥΣΤΑΣΗ ΤΡΟΦΙΜΩΝ'!AE106</f>
        <v>0</v>
      </c>
      <c r="L21" s="9">
        <f>0.6*'[1]ΣΥΣΤΑΣΗ ΤΡΟΦΙΜΩΝ'!AF106</f>
        <v>0</v>
      </c>
      <c r="M21" s="9" t="str">
        <f>'[1]ΣΥΣΤΑΣΗ ΤΡΟΦΙΜΩΝ'!AG106</f>
        <v>tr</v>
      </c>
      <c r="N21" s="9">
        <f>'[1]ΣΥΣΤΑΣΗ ΤΡΟΦΙΜΩΝ'!AH106</f>
        <v>7.27659574468085</v>
      </c>
      <c r="O21" s="9">
        <f>'[1]ΣΥΣΤΑΣΗ ΤΡΟΦΙΜΩΝ'!AI106</f>
        <v>14.297872340425531</v>
      </c>
      <c r="P21" s="9">
        <f>'[1]ΣΥΣΤΑΣΗ ΤΡΟΦΙΜΩΝ'!AJ106</f>
        <v>83.91489361702128</v>
      </c>
      <c r="Q21" s="9">
        <f>'[1]ΣΥΣΤΑΣΗ ΤΡΟΦΙΜΩΝ'!AK106</f>
        <v>1.5319148936170213</v>
      </c>
      <c r="R21" s="9">
        <f>'[1]ΣΥΣΤΑΣΗ ΤΡΟΦΙΜΩΝ'!AL106</f>
        <v>4.425531914893617</v>
      </c>
      <c r="S21" s="9">
        <f>0.6*'[1]ΣΥΣΤΑΣΗ ΤΡΟΦΙΜΩΝ'!AM106</f>
        <v>0.24</v>
      </c>
      <c r="T21" s="9">
        <f>0.6*'[1]ΣΥΣΤΑΣΗ ΤΡΟΦΙΜΩΝ'!AN106</f>
        <v>0.24</v>
      </c>
      <c r="U21" s="10">
        <f>0.6*'[1]ΣΥΣΤΑΣΗ ΤΡΟΦΙΜΩΝ'!AO106</f>
        <v>0.3</v>
      </c>
    </row>
    <row r="22" spans="1:21" ht="14.25">
      <c r="A22" s="14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spans="1:21" ht="14.25">
      <c r="A23" s="14" t="s">
        <v>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spans="1:21" ht="14.25">
      <c r="A24" s="14" t="s">
        <v>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spans="1:21" ht="14.25">
      <c r="A25" s="14" t="s">
        <v>12</v>
      </c>
      <c r="B25" s="9" t="s">
        <v>16</v>
      </c>
      <c r="C25" s="9">
        <f>2.4*'[1]ΣΥΣΤΑΣΗ ΤΡΟΦΙΜΩΝ'!W144*0.95</f>
        <v>0.6384</v>
      </c>
      <c r="D25" s="9">
        <f>2.4*'[1]ΣΥΣΤΑΣΗ ΤΡΟΦΙΜΩΝ'!X144</f>
        <v>3.5999999999999996</v>
      </c>
      <c r="E25" s="9">
        <f>2.4*'[1]ΣΥΣΤΑΣΗ ΤΡΟΦΙΜΩΝ'!Y144</f>
        <v>13.92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  <c r="K25" s="9" t="s">
        <v>16</v>
      </c>
      <c r="L25" s="9" t="s">
        <v>16</v>
      </c>
      <c r="M25" s="9" t="s">
        <v>16</v>
      </c>
      <c r="N25" s="9">
        <f>'[1]ΣΥΣΤΑΣΗ ΤΡΟΦΙΜΩΝ'!AH144</f>
        <v>41.94915254237288</v>
      </c>
      <c r="O25" s="9">
        <f>'[1]ΣΥΣΤΑΣΗ ΤΡΟΦΙΜΩΝ'!AI144</f>
        <v>45.76271186440678</v>
      </c>
      <c r="P25" s="9">
        <f>'[1]ΣΥΣΤΑΣΗ ΤΡΟΦΙΜΩΝ'!AJ144</f>
        <v>9.152542372881356</v>
      </c>
      <c r="Q25" s="9">
        <f>'[1]ΣΥΣΤΑΣΗ ΤΡΟΦΙΜΩΝ'!AK144</f>
        <v>0</v>
      </c>
      <c r="R25" s="9">
        <f>'[1]ΣΥΣΤΑΣΗ ΤΡΟΦΙΜΩΝ'!AL144</f>
        <v>0</v>
      </c>
      <c r="S25" s="9" t="s">
        <v>16</v>
      </c>
      <c r="T25" s="9" t="s">
        <v>16</v>
      </c>
      <c r="U25" s="10" t="s">
        <v>16</v>
      </c>
    </row>
    <row r="26" spans="1:21" ht="14.25">
      <c r="A26" s="15" t="s">
        <v>1</v>
      </c>
      <c r="B26" s="9">
        <f aca="true" t="shared" si="3" ref="B26:U26">SUM(B19:B25)</f>
        <v>73.8</v>
      </c>
      <c r="C26" s="9">
        <f t="shared" si="3"/>
        <v>1.5821999999999998</v>
      </c>
      <c r="D26" s="9">
        <f t="shared" si="3"/>
        <v>6.606</v>
      </c>
      <c r="E26" s="9">
        <f t="shared" si="3"/>
        <v>46.22</v>
      </c>
      <c r="F26" s="9">
        <f t="shared" si="3"/>
        <v>38.48100000000001</v>
      </c>
      <c r="G26" s="9">
        <f t="shared" si="3"/>
        <v>2.308</v>
      </c>
      <c r="H26" s="9">
        <f t="shared" si="3"/>
        <v>16</v>
      </c>
      <c r="I26" s="9">
        <f t="shared" si="3"/>
        <v>140.14000000000001</v>
      </c>
      <c r="J26" s="9">
        <f t="shared" si="3"/>
        <v>12.75</v>
      </c>
      <c r="K26" s="9">
        <f t="shared" si="3"/>
        <v>0</v>
      </c>
      <c r="L26" s="9">
        <f t="shared" si="3"/>
        <v>0</v>
      </c>
      <c r="M26" s="9">
        <f t="shared" si="3"/>
        <v>2.854</v>
      </c>
      <c r="N26" s="17">
        <f>9*G12*100/C12</f>
        <v>57.79510991801494</v>
      </c>
      <c r="O26" s="17">
        <f>4*F12*100/C12</f>
        <v>33.304795762896326</v>
      </c>
      <c r="P26" s="17">
        <f>4*E12*100/C12</f>
        <v>9.130087789305668</v>
      </c>
      <c r="Q26" s="9">
        <f>9*S26*100/C12</f>
        <v>22.60610897482406</v>
      </c>
      <c r="R26" s="9">
        <f>4*K12*100/C12</f>
        <v>2.9891895813683522</v>
      </c>
      <c r="S26" s="9">
        <f t="shared" si="3"/>
        <v>69.24</v>
      </c>
      <c r="T26" s="9">
        <f t="shared" si="3"/>
        <v>78.24</v>
      </c>
      <c r="U26" s="10">
        <f t="shared" si="3"/>
        <v>7.64</v>
      </c>
    </row>
    <row r="27" spans="1:21" ht="28.5">
      <c r="A27" s="15" t="s">
        <v>0</v>
      </c>
      <c r="B27" s="9">
        <f aca="true" t="shared" si="4" ref="B27:M27">100*B26/$B$12</f>
        <v>4.44310656231186</v>
      </c>
      <c r="C27" s="9">
        <f t="shared" si="4"/>
        <v>0.09525586995785669</v>
      </c>
      <c r="D27" s="9">
        <f t="shared" si="4"/>
        <v>0.3977122215532812</v>
      </c>
      <c r="E27" s="9">
        <f t="shared" si="4"/>
        <v>2.7826610475617097</v>
      </c>
      <c r="F27" s="9">
        <f t="shared" si="4"/>
        <v>2.3167369054786278</v>
      </c>
      <c r="G27" s="9">
        <f t="shared" si="4"/>
        <v>0.13895243829018664</v>
      </c>
      <c r="H27" s="9">
        <f t="shared" si="4"/>
        <v>0.963275135460566</v>
      </c>
      <c r="I27" s="9">
        <f t="shared" si="4"/>
        <v>8.437086092715234</v>
      </c>
      <c r="J27" s="9">
        <f t="shared" si="4"/>
        <v>0.7676098735701384</v>
      </c>
      <c r="K27" s="9">
        <f t="shared" si="4"/>
        <v>0</v>
      </c>
      <c r="L27" s="9">
        <f t="shared" si="4"/>
        <v>0</v>
      </c>
      <c r="M27" s="9">
        <f t="shared" si="4"/>
        <v>0.17182420228777848</v>
      </c>
      <c r="N27" s="9"/>
      <c r="O27" s="9"/>
      <c r="P27" s="9"/>
      <c r="Q27" s="9"/>
      <c r="R27" s="9"/>
      <c r="S27" s="9">
        <f>100*S26/$B$12</f>
        <v>4.168573148705598</v>
      </c>
      <c r="T27" s="9">
        <f>100*T26/$B$12</f>
        <v>4.710415412402167</v>
      </c>
      <c r="U27" s="10">
        <f>100*U26/$B$12</f>
        <v>0.4599638771824202</v>
      </c>
    </row>
    <row r="28" spans="1:21" ht="42.75">
      <c r="A28" s="16" t="s">
        <v>11</v>
      </c>
      <c r="B28" s="11">
        <f aca="true" t="shared" si="5" ref="B28:U28">140.8*B27/100</f>
        <v>6.2558940397351</v>
      </c>
      <c r="C28" s="11">
        <f t="shared" si="5"/>
        <v>0.13412026490066223</v>
      </c>
      <c r="D28" s="11">
        <f>140.8*D27/100</f>
        <v>0.5599788079470199</v>
      </c>
      <c r="E28" s="11">
        <f t="shared" si="5"/>
        <v>3.9179867549668876</v>
      </c>
      <c r="F28" s="11">
        <f t="shared" si="5"/>
        <v>3.2619655629139084</v>
      </c>
      <c r="G28" s="11">
        <f t="shared" si="5"/>
        <v>0.19564503311258283</v>
      </c>
      <c r="H28" s="11">
        <f t="shared" si="5"/>
        <v>1.3562913907284768</v>
      </c>
      <c r="I28" s="11">
        <f t="shared" si="5"/>
        <v>11.879417218543049</v>
      </c>
      <c r="J28" s="11">
        <f t="shared" si="5"/>
        <v>1.080794701986755</v>
      </c>
      <c r="K28" s="11">
        <f t="shared" si="5"/>
        <v>0</v>
      </c>
      <c r="L28" s="11">
        <f t="shared" si="5"/>
        <v>0</v>
      </c>
      <c r="M28" s="11">
        <f t="shared" si="5"/>
        <v>0.24192847682119212</v>
      </c>
      <c r="N28" s="11">
        <f t="shared" si="5"/>
        <v>0</v>
      </c>
      <c r="O28" s="11">
        <f t="shared" si="5"/>
        <v>0</v>
      </c>
      <c r="P28" s="11">
        <f t="shared" si="5"/>
        <v>0</v>
      </c>
      <c r="Q28" s="11">
        <f t="shared" si="5"/>
        <v>0</v>
      </c>
      <c r="R28" s="11">
        <f t="shared" si="5"/>
        <v>0</v>
      </c>
      <c r="S28" s="11">
        <f t="shared" si="5"/>
        <v>5.869350993377483</v>
      </c>
      <c r="T28" s="11">
        <f t="shared" si="5"/>
        <v>6.632264900662251</v>
      </c>
      <c r="U28" s="12">
        <f t="shared" si="5"/>
        <v>0.6476291390728477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XARA</dc:creator>
  <cp:keywords/>
  <dc:description/>
  <cp:lastModifiedBy>antonia</cp:lastModifiedBy>
  <dcterms:created xsi:type="dcterms:W3CDTF">2011-03-29T17:34:34Z</dcterms:created>
  <dcterms:modified xsi:type="dcterms:W3CDTF">2011-08-05T05:22:30Z</dcterms:modified>
  <cp:category/>
  <cp:version/>
  <cp:contentType/>
  <cp:contentStatus/>
</cp:coreProperties>
</file>