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Βαζάνια γιαχν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<sst xmlns="http://schemas.openxmlformats.org/spreadsheetml/2006/main" count="61" uniqueCount="53">
  <si>
    <t>ΒΑΖΑΝΙΑ ΓΙΑΧΝΙ</t>
  </si>
  <si>
    <t>Τρόπος παρασεκυής: τηγάνισμα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</si>
  <si>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</si>
  <si>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</si>
  <si>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</si>
  <si>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</si>
  <si>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</si>
  <si>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</si>
  <si>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</si>
  <si>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</si>
  <si>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</si>
  <si>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</si>
  <si>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</si>
  <si>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</si>
  <si>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</si>
  <si>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</si>
  <si>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</si>
  <si>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</si>
  <si>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</si>
  <si>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</si>
  <si>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</si>
  <si>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</si>
  <si>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</si>
  <si>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βαζάνια (μελιτζάνες)</t>
  </si>
  <si>
    <t>2 κρεμμύδια</t>
  </si>
  <si>
    <t>2 ποτήρια χυμός ντομάτας</t>
  </si>
  <si>
    <t>3 σκελίδες σκόρδο</t>
  </si>
  <si>
    <t>κανέλα</t>
  </si>
  <si>
    <t>αλάτι</t>
  </si>
  <si>
    <t>ΣΥΝΟΛΟ</t>
  </si>
  <si>
    <t>ΣΥΝΟΛΟ ΣΕ 100g ΩΜΟΥ ΠΡΟΪΟΝΤΟΣ</t>
  </si>
  <si>
    <t>ΣΥΝΟΛΟ ΣΕ 100g ΕΤΟΙΜΟΥ ΠΡΟΪΟΝΤΟΣ (-37%)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</si>
  <si>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</si>
  <si>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</si>
  <si>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</si>
  <si>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</si>
  <si>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</si>
  <si>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</si>
  <si>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</si>
  <si>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</si>
  <si>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</si>
  <si>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</si>
  <si>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</si>
  <si>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</si>
  <si>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</si>
  <si>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</si>
  <si>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</si>
  <si>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</si>
  <si>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</si>
  <si>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</si>
  <si>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</si>
  <si>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</si>
  <si>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ΣΥΝΟΛΟ ΣΕ 100g ΕΤΟΙΜΟΥ ΠΡΟΪΟΝΤΟΣ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</si>
</sst>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1" xfId="56" applyNumberFormat="1" applyBorder="1" applyAlignment="1">
      <alignment horizontal="center"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04">
          <cell r="B104">
            <v>15.2</v>
          </cell>
          <cell r="C104">
            <v>93.8</v>
          </cell>
          <cell r="D104">
            <v>3</v>
          </cell>
          <cell r="E104">
            <v>0.8</v>
          </cell>
          <cell r="F104" t="str">
            <v>tr</v>
          </cell>
          <cell r="G104">
            <v>0.6</v>
          </cell>
          <cell r="H104">
            <v>0</v>
          </cell>
          <cell r="I104" t="str">
            <v>tr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U104" t="str">
            <v>tr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21.05263157894737</v>
          </cell>
          <cell r="AJ104">
            <v>78.94736842105263</v>
          </cell>
          <cell r="AK104">
            <v>0</v>
          </cell>
          <cell r="AL104">
            <v>78.94736842105263</v>
          </cell>
          <cell r="AM104" t="str">
            <v>tr</v>
          </cell>
          <cell r="AN104" t="str">
            <v>tr</v>
          </cell>
          <cell r="AO104" t="str">
            <v>tr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45">
          <cell r="B145">
            <v>28.55</v>
          </cell>
          <cell r="C145">
            <v>92.41</v>
          </cell>
          <cell r="D145">
            <v>5.7</v>
          </cell>
          <cell r="E145">
            <v>1.01</v>
          </cell>
          <cell r="F145">
            <v>0.19</v>
          </cell>
          <cell r="G145">
            <v>3.4</v>
          </cell>
          <cell r="H145">
            <v>0</v>
          </cell>
          <cell r="I145" t="str">
            <v>-</v>
          </cell>
          <cell r="J145">
            <v>2.35</v>
          </cell>
          <cell r="K145">
            <v>9</v>
          </cell>
          <cell r="L145">
            <v>25</v>
          </cell>
          <cell r="M145">
            <v>14</v>
          </cell>
          <cell r="O145">
            <v>0.25</v>
          </cell>
          <cell r="P145">
            <v>2</v>
          </cell>
          <cell r="Q145">
            <v>230</v>
          </cell>
          <cell r="R145">
            <v>0.24</v>
          </cell>
          <cell r="S145">
            <v>2</v>
          </cell>
          <cell r="T145">
            <v>0.082</v>
          </cell>
          <cell r="U145">
            <v>0.3</v>
          </cell>
          <cell r="W145">
            <v>0.039</v>
          </cell>
          <cell r="X145">
            <v>0.037</v>
          </cell>
          <cell r="Y145">
            <v>16</v>
          </cell>
          <cell r="Z145">
            <v>0.694</v>
          </cell>
          <cell r="AA145">
            <v>0.084</v>
          </cell>
          <cell r="AB145">
            <v>0</v>
          </cell>
          <cell r="AC145">
            <v>22</v>
          </cell>
          <cell r="AD145">
            <v>2.2</v>
          </cell>
          <cell r="AE145">
            <v>0</v>
          </cell>
          <cell r="AF145">
            <v>0</v>
          </cell>
          <cell r="AG145">
            <v>0.3</v>
          </cell>
          <cell r="AH145">
            <v>5.9894921190893164</v>
          </cell>
          <cell r="AI145">
            <v>14.150612959719789</v>
          </cell>
          <cell r="AJ145">
            <v>79.85989492119089</v>
          </cell>
          <cell r="AK145">
            <v>0</v>
          </cell>
          <cell r="AL145">
            <v>32.9246935201401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70" zoomScaleNormal="70" zoomScalePageLayoutView="70" workbookViewId="0" topLeftCell="A1">
      <selection activeCell="A1" sqref="A1:D1"/>
    </sheetView>
  </sheetViews>
  <sheetFormatPr defaultColWidth="9.140625" defaultRowHeight="15"/>
  <cols>
    <col min="1" max="1" width="26.57421875" style="18" customWidth="1"/>
    <col min="2" max="3" width="9.140625" style="2" customWidth="1"/>
    <col min="4" max="4" width="11.00390625" style="2" customWidth="1"/>
    <col min="5" max="5" width="16.28125" style="2" customWidth="1"/>
    <col min="6" max="8" width="9.140625" style="2" customWidth="1"/>
    <col min="9" max="9" width="12.7109375" style="2" customWidth="1"/>
    <col min="10" max="12" width="9.140625" style="2" customWidth="1"/>
    <col min="13" max="13" width="13.140625" style="2" customWidth="1"/>
    <col min="14" max="14" width="12.28125" style="2" customWidth="1"/>
    <col min="15" max="15" width="10.57421875" style="2" customWidth="1"/>
    <col min="16" max="16" width="14.421875" style="2" customWidth="1"/>
    <col min="17" max="17" width="11.28125" style="2" customWidth="1"/>
    <col min="18" max="18" width="11.7109375" style="2" customWidth="1"/>
    <col min="19" max="19" width="10.421875" style="2" customWidth="1"/>
    <col min="20" max="21" width="9.140625" style="2" customWidth="1"/>
    <col min="22" max="22" width="12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f>1000-522+423</f>
        <v>901</v>
      </c>
      <c r="C5" s="8">
        <f>10*'[1]ΣΥΣΤΑΣΗ ΤΡΟΦΙΜΩΝ'!B145+423*9</f>
        <v>4092.5</v>
      </c>
      <c r="D5" s="8">
        <f>10*'[1]ΣΥΣΤΑΣΗ ΤΡΟΦΙΜΩΝ'!C145-522</f>
        <v>402.0999999999999</v>
      </c>
      <c r="E5" s="8">
        <f>10*'[1]ΣΥΣΤΑΣΗ ΤΡΟΦΙΜΩΝ'!D145</f>
        <v>57</v>
      </c>
      <c r="F5" s="8">
        <f>10*'[1]ΣΥΣΤΑΣΗ ΤΡΟΦΙΜΩΝ'!E145</f>
        <v>10.1</v>
      </c>
      <c r="G5" s="8">
        <f>10*'[1]ΣΥΣΤΑΣΗ ΤΡΟΦΙΜΩΝ'!F145+423</f>
        <v>424.9</v>
      </c>
      <c r="H5" s="8">
        <f>10*'[1]ΣΥΣΤΑΣΗ ΤΡΟΦΙΜΩΝ'!G145</f>
        <v>34</v>
      </c>
      <c r="I5" s="8">
        <f>10*'[1]ΣΥΣΤΑΣΗ ΤΡΟΦΙΜΩΝ'!H145</f>
        <v>0</v>
      </c>
      <c r="J5" s="9" t="str">
        <f>'[1]ΣΥΣΤΑΣΗ ΤΡΟΦΙΜΩΝ'!I145</f>
        <v>-</v>
      </c>
      <c r="K5" s="8">
        <f>10*'[1]ΣΥΣΤΑΣΗ ΤΡΟΦΙΜΩΝ'!J145</f>
        <v>23.5</v>
      </c>
      <c r="L5" s="8">
        <f>10*'[1]ΣΥΣΤΑΣΗ ΤΡΟΦΙΜΩΝ'!K145</f>
        <v>90</v>
      </c>
      <c r="M5" s="8">
        <f>10*'[1]ΣΥΣΤΑΣΗ ΤΡΟΦΙΜΩΝ'!L145</f>
        <v>250</v>
      </c>
      <c r="N5" s="8">
        <f>10*'[1]ΣΥΣΤΑΣΗ ΤΡΟΦΙΜΩΝ'!M145</f>
        <v>140</v>
      </c>
      <c r="O5" s="8">
        <f>10*'[1]ΣΥΣΤΑΣΗ ΤΡΟΦΙΜΩΝ'!N145</f>
        <v>0</v>
      </c>
      <c r="P5" s="8">
        <f>10*'[1]ΣΥΣΤΑΣΗ ΤΡΟΦΙΜΩΝ'!O145</f>
        <v>2.5</v>
      </c>
      <c r="Q5" s="8">
        <f>10*'[1]ΣΥΣΤΑΣΗ ΤΡΟΦΙΜΩΝ'!P145</f>
        <v>20</v>
      </c>
      <c r="R5" s="8">
        <f>10*'[1]ΣΥΣΤΑΣΗ ΤΡΟΦΙΜΩΝ'!Q145</f>
        <v>2300</v>
      </c>
      <c r="S5" s="8">
        <f>10*'[1]ΣΥΣΤΑΣΗ ΤΡΟΦΙΜΩΝ'!R145</f>
        <v>2.4</v>
      </c>
      <c r="T5" s="8">
        <f>10*'[1]ΣΥΣΤΑΣΗ ΤΡΟΦΙΜΩΝ'!S145</f>
        <v>20</v>
      </c>
      <c r="U5" s="8">
        <f>10*'[1]ΣΥΣΤΑΣΗ ΤΡΟΦΙΜΩΝ'!T145</f>
        <v>0.8200000000000001</v>
      </c>
      <c r="V5" s="10">
        <f>10*'[1]ΣΥΣΤΑΣΗ ΤΡΟΦΙΜΩΝ'!U145</f>
        <v>3</v>
      </c>
    </row>
    <row r="6" spans="1:22" ht="14.25">
      <c r="A6" s="11" t="s">
        <v>24</v>
      </c>
      <c r="B6" s="12">
        <v>170</v>
      </c>
      <c r="C6" s="12">
        <f>1.7*'[1]ΣΥΣΤΑΣΗ ΤΡΟΦΙΜΩΝ'!B108</f>
        <v>61.199999999999996</v>
      </c>
      <c r="D6" s="12">
        <f>1.7*'[1]ΣΥΣΤΑΣΗ ΤΡΟΦΙΜΩΝ'!C108</f>
        <v>151.29999999999998</v>
      </c>
      <c r="E6" s="12">
        <f>1.7*'[1]ΣΥΣΤΑΣΗ ΤΡΟΦΙΜΩΝ'!D108</f>
        <v>13.43</v>
      </c>
      <c r="F6" s="12">
        <f>1.7*'[1]ΣΥΣΤΑΣΗ ΤΡΟΦΙΜΩΝ'!E108</f>
        <v>2.04</v>
      </c>
      <c r="G6" s="12">
        <f>1.7*'[1]ΣΥΣΤΑΣΗ ΤΡΟΦΙΜΩΝ'!F108</f>
        <v>0.34</v>
      </c>
      <c r="H6" s="12">
        <f>1.7*'[1]ΣΥΣΤΑΣΗ ΤΡΟΦΙΜΩΝ'!G108</f>
        <v>2.55</v>
      </c>
      <c r="I6" s="12">
        <f>1.7*'[1]ΣΥΣΤΑΣΗ ΤΡΟΦΙΜΩΝ'!H108</f>
        <v>0</v>
      </c>
      <c r="J6" s="12" t="str">
        <f>'[1]ΣΥΣΤΑΣΗ ΤΡΟΦΙΜΩΝ'!I108</f>
        <v>tr</v>
      </c>
      <c r="K6" s="12">
        <f>1.7*'[1]ΣΥΣΤΑΣΗ ΤΡΟΦΙΜΩΝ'!J108</f>
        <v>9.52</v>
      </c>
      <c r="L6" s="12">
        <f>1.7*'[1]ΣΥΣΤΑΣΗ ΤΡΟΦΙΜΩΝ'!K108</f>
        <v>42.5</v>
      </c>
      <c r="M6" s="12">
        <f>1.7*'[1]ΣΥΣΤΑΣΗ ΤΡΟΦΙΜΩΝ'!L108</f>
        <v>51</v>
      </c>
      <c r="N6" s="12">
        <f>1.7*'[1]ΣΥΣΤΑΣΗ ΤΡΟΦΙΜΩΝ'!M108</f>
        <v>6.8</v>
      </c>
      <c r="O6" s="12">
        <f>1.7*'[1]ΣΥΣΤΑΣΗ ΤΡΟΦΙΜΩΝ'!N108</f>
        <v>42.5</v>
      </c>
      <c r="P6" s="12">
        <f>1.7*'[1]ΣΥΣΤΑΣΗ ΤΡΟΦΙΜΩΝ'!O108</f>
        <v>0.17</v>
      </c>
      <c r="Q6" s="12">
        <f>1.7*'[1]ΣΥΣΤΑΣΗ ΤΡΟΦΙΜΩΝ'!P108</f>
        <v>5.1</v>
      </c>
      <c r="R6" s="12">
        <f>1.7*'[1]ΣΥΣΤΑΣΗ ΤΡΟΦΙΜΩΝ'!Q108</f>
        <v>272</v>
      </c>
      <c r="S6" s="12">
        <f>1.7*'[1]ΣΥΣΤΑΣΗ ΤΡΟΦΙΜΩΝ'!R108</f>
        <v>0.51</v>
      </c>
      <c r="T6" s="12">
        <f>1.7*'[1]ΣΥΣΤΑΣΗ ΤΡΟΦΙΜΩΝ'!S108</f>
        <v>0.34</v>
      </c>
      <c r="U6" s="12">
        <f>1.7*'[1]ΣΥΣΤΑΣΗ ΤΡΟΦΙΜΩΝ'!T108</f>
        <v>0.085</v>
      </c>
      <c r="V6" s="13">
        <f>1.7*'[1]ΣΥΣΤΑΣΗ ΤΡΟΦΙΜΩΝ'!U108</f>
        <v>1.7</v>
      </c>
    </row>
    <row r="7" spans="1:22" ht="14.25">
      <c r="A7" s="11" t="s">
        <v>25</v>
      </c>
      <c r="B7" s="12">
        <v>500</v>
      </c>
      <c r="C7" s="12">
        <f>5*'[1]ΣΥΣΤΑΣΗ ΤΡΟΦΙΜΩΝ'!B104</f>
        <v>76</v>
      </c>
      <c r="D7" s="12">
        <f>5*'[1]ΣΥΣΤΑΣΗ ΤΡΟΦΙΜΩΝ'!C104</f>
        <v>469</v>
      </c>
      <c r="E7" s="12">
        <f>5*'[1]ΣΥΣΤΑΣΗ ΤΡΟΦΙΜΩΝ'!D104</f>
        <v>15</v>
      </c>
      <c r="F7" s="12">
        <f>5*'[1]ΣΥΣΤΑΣΗ ΤΡΟΦΙΜΩΝ'!E104</f>
        <v>4</v>
      </c>
      <c r="G7" s="12" t="str">
        <f>'[1]ΣΥΣΤΑΣΗ ΤΡΟΦΙΜΩΝ'!F104</f>
        <v>tr</v>
      </c>
      <c r="H7" s="12">
        <f>5*'[1]ΣΥΣΤΑΣΗ ΤΡΟΦΙΜΩΝ'!G104</f>
        <v>3</v>
      </c>
      <c r="I7" s="12">
        <f>5*'[1]ΣΥΣΤΑΣΗ ΤΡΟΦΙΜΩΝ'!H104</f>
        <v>0</v>
      </c>
      <c r="J7" s="12" t="str">
        <f>'[1]ΣΥΣΤΑΣΗ ΤΡΟΦΙΜΩΝ'!I104</f>
        <v>tr</v>
      </c>
      <c r="K7" s="12">
        <f>5*'[1]ΣΥΣΤΑΣΗ ΤΡΟΦΙΜΩΝ'!J104</f>
        <v>15</v>
      </c>
      <c r="L7" s="12">
        <f>5*'[1]ΣΥΣΤΑΣΗ ΤΡΟΦΙΜΩΝ'!K104</f>
        <v>50</v>
      </c>
      <c r="M7" s="12">
        <f>5*'[1]ΣΥΣΤΑΣΗ ΤΡΟΦΙΜΩΝ'!L104</f>
        <v>95</v>
      </c>
      <c r="N7" s="12">
        <f>5*'[1]ΣΥΣΤΑΣΗ ΤΡΟΦΙΜΩΝ'!M104</f>
        <v>50</v>
      </c>
      <c r="O7" s="12">
        <f>5*'[1]ΣΥΣΤΑΣΗ ΤΡΟΦΙΜΩΝ'!N104</f>
        <v>2000</v>
      </c>
      <c r="P7" s="12">
        <f>5*'[1]ΣΥΣΤΑΣΗ ΤΡΟΦΙΜΩΝ'!O104</f>
        <v>0.5</v>
      </c>
      <c r="Q7" s="12">
        <f>5*'[1]ΣΥΣΤΑΣΗ ΤΡΟΦΙΜΩΝ'!P104</f>
        <v>1150</v>
      </c>
      <c r="R7" s="12">
        <f>5*'[1]ΣΥΣΤΑΣΗ ΤΡΟΦΙΜΩΝ'!Q104</f>
        <v>1150</v>
      </c>
      <c r="S7" s="12">
        <f>5*'[1]ΣΥΣΤΑΣΗ ΤΡΟΦΙΜΩΝ'!R104</f>
        <v>2</v>
      </c>
      <c r="T7" s="12">
        <f>5*'[1]ΣΥΣΤΑΣΗ ΤΡΟΦΙΜΩΝ'!S104</f>
        <v>0.5</v>
      </c>
      <c r="U7" s="12">
        <f>5*'[1]ΣΥΣΤΑΣΗ ΤΡΟΦΙΜΩΝ'!T104</f>
        <v>0.3</v>
      </c>
      <c r="V7" s="13" t="str">
        <f>'[1]ΣΥΣΤΑΣΗ ΤΡΟΦΙΜΩΝ'!U104</f>
        <v>tr</v>
      </c>
    </row>
    <row r="8" spans="1:22" ht="14.25">
      <c r="A8" s="11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14.25">
      <c r="A9" s="11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1:22" ht="14.25">
      <c r="A10" s="11" t="s">
        <v>28</v>
      </c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3600</v>
      </c>
      <c r="P10" s="12"/>
      <c r="Q10" s="12">
        <v>2400</v>
      </c>
      <c r="R10" s="12"/>
      <c r="S10" s="12"/>
      <c r="T10" s="12"/>
      <c r="U10" s="12"/>
      <c r="V10" s="13"/>
    </row>
    <row r="11" spans="1:22" ht="14.25">
      <c r="A11" s="14" t="s">
        <v>29</v>
      </c>
      <c r="B11" s="12">
        <f aca="true" t="shared" si="0" ref="B11:V11">SUM(B5:B10)</f>
        <v>1577</v>
      </c>
      <c r="C11" s="12">
        <f t="shared" si="0"/>
        <v>4229.7</v>
      </c>
      <c r="D11" s="12">
        <f t="shared" si="0"/>
        <v>1022.3999999999999</v>
      </c>
      <c r="E11" s="12">
        <f t="shared" si="0"/>
        <v>85.43</v>
      </c>
      <c r="F11" s="12">
        <f t="shared" si="0"/>
        <v>16.14</v>
      </c>
      <c r="G11" s="12">
        <f t="shared" si="0"/>
        <v>425.23999999999995</v>
      </c>
      <c r="H11" s="12">
        <f t="shared" si="0"/>
        <v>39.55</v>
      </c>
      <c r="I11" s="12">
        <f t="shared" si="0"/>
        <v>0</v>
      </c>
      <c r="J11" s="12">
        <f t="shared" si="0"/>
        <v>0</v>
      </c>
      <c r="K11" s="12">
        <f t="shared" si="0"/>
        <v>48.019999999999996</v>
      </c>
      <c r="L11" s="12">
        <f t="shared" si="0"/>
        <v>182.5</v>
      </c>
      <c r="M11" s="12">
        <f t="shared" si="0"/>
        <v>396</v>
      </c>
      <c r="N11" s="12">
        <f t="shared" si="0"/>
        <v>196.8</v>
      </c>
      <c r="O11" s="12">
        <f t="shared" si="0"/>
        <v>5642.5</v>
      </c>
      <c r="P11" s="12">
        <f t="shared" si="0"/>
        <v>3.17</v>
      </c>
      <c r="Q11" s="12">
        <f t="shared" si="0"/>
        <v>3575.1</v>
      </c>
      <c r="R11" s="12">
        <f t="shared" si="0"/>
        <v>3722</v>
      </c>
      <c r="S11" s="12">
        <f t="shared" si="0"/>
        <v>4.91</v>
      </c>
      <c r="T11" s="12">
        <f t="shared" si="0"/>
        <v>20.84</v>
      </c>
      <c r="U11" s="12">
        <f t="shared" si="0"/>
        <v>1.205</v>
      </c>
      <c r="V11" s="13">
        <f t="shared" si="0"/>
        <v>4.7</v>
      </c>
    </row>
    <row r="12" spans="1:22" ht="28.5">
      <c r="A12" s="14" t="s">
        <v>30</v>
      </c>
      <c r="B12" s="12">
        <v>100</v>
      </c>
      <c r="C12" s="12">
        <f aca="true" t="shared" si="1" ref="C12:V12">100*C11/$B$11</f>
        <v>268.2117945466075</v>
      </c>
      <c r="D12" s="12">
        <f t="shared" si="1"/>
        <v>64.83195941661381</v>
      </c>
      <c r="E12" s="12">
        <f t="shared" si="1"/>
        <v>5.417247939124921</v>
      </c>
      <c r="F12" s="12">
        <f t="shared" si="1"/>
        <v>1.0234622701331642</v>
      </c>
      <c r="G12" s="12">
        <f t="shared" si="1"/>
        <v>26.96512365250475</v>
      </c>
      <c r="H12" s="12">
        <f t="shared" si="1"/>
        <v>2.5079264426125554</v>
      </c>
      <c r="I12" s="12">
        <f t="shared" si="1"/>
        <v>0</v>
      </c>
      <c r="J12" s="12">
        <f t="shared" si="1"/>
        <v>0</v>
      </c>
      <c r="K12" s="12">
        <f t="shared" si="1"/>
        <v>3.045022194039315</v>
      </c>
      <c r="L12" s="12">
        <f t="shared" si="1"/>
        <v>11.572606214331008</v>
      </c>
      <c r="M12" s="12">
        <f t="shared" si="1"/>
        <v>25.110970196575778</v>
      </c>
      <c r="N12" s="12">
        <f t="shared" si="1"/>
        <v>12.479391249207355</v>
      </c>
      <c r="O12" s="12">
        <f t="shared" si="1"/>
        <v>357.79961953075457</v>
      </c>
      <c r="P12" s="12">
        <f t="shared" si="1"/>
        <v>0.2010145846544071</v>
      </c>
      <c r="Q12" s="12">
        <f t="shared" si="1"/>
        <v>226.70259987317692</v>
      </c>
      <c r="R12" s="12">
        <f t="shared" si="1"/>
        <v>236.01775523145213</v>
      </c>
      <c r="S12" s="12">
        <f t="shared" si="1"/>
        <v>0.31135066582117943</v>
      </c>
      <c r="T12" s="12">
        <f t="shared" si="1"/>
        <v>1.3214965123652505</v>
      </c>
      <c r="U12" s="12">
        <f t="shared" si="1"/>
        <v>0.07641090678503487</v>
      </c>
      <c r="V12" s="13">
        <f t="shared" si="1"/>
        <v>0.29803424223208624</v>
      </c>
    </row>
    <row r="13" spans="1:22" ht="28.5">
      <c r="A13" s="15" t="s">
        <v>31</v>
      </c>
      <c r="B13" s="16">
        <v>158.7</v>
      </c>
      <c r="C13" s="16">
        <f>158.7*C12/100</f>
        <v>425.6521179454661</v>
      </c>
      <c r="D13" s="16">
        <f>158.7*D12/100-58.7</f>
        <v>44.18831959416612</v>
      </c>
      <c r="E13" s="16">
        <f aca="true" t="shared" si="2" ref="E13:V13">158.7*E12/100</f>
        <v>8.597172479391249</v>
      </c>
      <c r="F13" s="16">
        <f t="shared" si="2"/>
        <v>1.6242346227013313</v>
      </c>
      <c r="G13" s="16">
        <f t="shared" si="2"/>
        <v>42.79365123652504</v>
      </c>
      <c r="H13" s="16">
        <f t="shared" si="2"/>
        <v>3.9800792644261254</v>
      </c>
      <c r="I13" s="16">
        <f t="shared" si="2"/>
        <v>0</v>
      </c>
      <c r="J13" s="16">
        <f t="shared" si="2"/>
        <v>0</v>
      </c>
      <c r="K13" s="16">
        <f t="shared" si="2"/>
        <v>4.832450221940393</v>
      </c>
      <c r="L13" s="16">
        <f t="shared" si="2"/>
        <v>18.36572606214331</v>
      </c>
      <c r="M13" s="16">
        <f t="shared" si="2"/>
        <v>39.851109701965754</v>
      </c>
      <c r="N13" s="16">
        <f t="shared" si="2"/>
        <v>19.80479391249207</v>
      </c>
      <c r="O13" s="16">
        <f t="shared" si="2"/>
        <v>567.8279961953075</v>
      </c>
      <c r="P13" s="16">
        <f t="shared" si="2"/>
        <v>0.319010145846544</v>
      </c>
      <c r="Q13" s="16">
        <f t="shared" si="2"/>
        <v>359.77702599873174</v>
      </c>
      <c r="R13" s="16">
        <f t="shared" si="2"/>
        <v>374.5601775523145</v>
      </c>
      <c r="S13" s="16">
        <f t="shared" si="2"/>
        <v>0.49411350665821174</v>
      </c>
      <c r="T13" s="16">
        <f t="shared" si="2"/>
        <v>2.0972149651236522</v>
      </c>
      <c r="U13" s="16">
        <f t="shared" si="2"/>
        <v>0.12126410906785033</v>
      </c>
      <c r="V13" s="17">
        <f t="shared" si="2"/>
        <v>0.47298034242232084</v>
      </c>
    </row>
    <row r="14" spans="24:47" ht="14.25"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7" spans="1:23" ht="45">
      <c r="A17" s="19"/>
      <c r="B17" s="20" t="s">
        <v>32</v>
      </c>
      <c r="C17" s="5" t="s">
        <v>33</v>
      </c>
      <c r="D17" s="5" t="s">
        <v>34</v>
      </c>
      <c r="E17" s="5" t="s">
        <v>35</v>
      </c>
      <c r="F17" s="5" t="s">
        <v>36</v>
      </c>
      <c r="G17" s="5" t="s">
        <v>37</v>
      </c>
      <c r="H17" s="5" t="s">
        <v>38</v>
      </c>
      <c r="I17" s="5" t="s">
        <v>39</v>
      </c>
      <c r="J17" s="5" t="s">
        <v>40</v>
      </c>
      <c r="K17" s="5" t="s">
        <v>41</v>
      </c>
      <c r="L17" s="5" t="s">
        <v>42</v>
      </c>
      <c r="M17" s="5" t="s">
        <v>43</v>
      </c>
      <c r="N17" s="5" t="s">
        <v>44</v>
      </c>
      <c r="O17" s="5" t="s">
        <v>45</v>
      </c>
      <c r="P17" s="5" t="s">
        <v>46</v>
      </c>
      <c r="Q17" s="5" t="s">
        <v>47</v>
      </c>
      <c r="R17" s="5" t="s">
        <v>48</v>
      </c>
      <c r="S17" s="5" t="s">
        <v>49</v>
      </c>
      <c r="T17" s="5" t="s">
        <v>50</v>
      </c>
      <c r="U17" s="6" t="s">
        <v>51</v>
      </c>
      <c r="V17" s="3"/>
      <c r="W17" s="3"/>
    </row>
    <row r="18" spans="1:21" ht="14.25">
      <c r="A18" s="7" t="s">
        <v>23</v>
      </c>
      <c r="B18" s="8">
        <f>10*'[1]ΣΥΣΤΑΣΗ ΤΡΟΦΙΜΩΝ'!V145</f>
        <v>0</v>
      </c>
      <c r="C18" s="8">
        <f>10*'[1]ΣΥΣΤΑΣΗ ΤΡΟΦΙΜΩΝ'!W145*0.9</f>
        <v>0.35100000000000003</v>
      </c>
      <c r="D18" s="8">
        <f>10*'[1]ΣΥΣΤΑΣΗ ΤΡΟΦΙΜΩΝ'!X145*0.95</f>
        <v>0.3515</v>
      </c>
      <c r="E18" s="8">
        <f>10*'[1]ΣΥΣΤΑΣΗ ΤΡΟΦΙΜΩΝ'!Y145*0.95</f>
        <v>152</v>
      </c>
      <c r="F18" s="8">
        <f>10*'[1]ΣΥΣΤΑΣΗ ΤΡΟΦΙΜΩΝ'!Z145*0.95</f>
        <v>6.592999999999999</v>
      </c>
      <c r="G18" s="8">
        <f>10*'[1]ΣΥΣΤΑΣΗ ΤΡΟΦΙΜΩΝ'!AA145*0.9</f>
        <v>0.7560000000000001</v>
      </c>
      <c r="H18" s="8">
        <f>10*'[1]ΣΥΣΤΑΣΗ ΤΡΟΦΙΜΩΝ'!AB145</f>
        <v>0</v>
      </c>
      <c r="I18" s="8">
        <f>10*'[1]ΣΥΣΤΑΣΗ ΤΡΟΦΙΜΩΝ'!AC145*0.85</f>
        <v>187</v>
      </c>
      <c r="J18" s="8">
        <f>10*'[1]ΣΥΣΤΑΣΗ ΤΡΟΦΙΜΩΝ'!AD145*0.85</f>
        <v>18.7</v>
      </c>
      <c r="K18" s="8">
        <f>10*'[1]ΣΥΣΤΑΣΗ ΤΡΟΦΙΜΩΝ'!AE145</f>
        <v>0</v>
      </c>
      <c r="L18" s="8">
        <f>10*'[1]ΣΥΣΤΑΣΗ ΤΡΟΦΙΜΩΝ'!AF145</f>
        <v>0</v>
      </c>
      <c r="M18" s="8">
        <f>10*'[1]ΣΥΣΤΑΣΗ ΤΡΟΦΙΜΩΝ'!AG145</f>
        <v>3</v>
      </c>
      <c r="N18" s="8">
        <f>'[1]ΣΥΣΤΑΣΗ ΤΡΟΦΙΜΩΝ'!AH145</f>
        <v>5.9894921190893164</v>
      </c>
      <c r="O18" s="8">
        <f>'[1]ΣΥΣΤΑΣΗ ΤΡΟΦΙΜΩΝ'!AI145</f>
        <v>14.150612959719789</v>
      </c>
      <c r="P18" s="8">
        <f>'[1]ΣΥΣΤΑΣΗ ΤΡΟΦΙΜΩΝ'!AJ145</f>
        <v>79.85989492119089</v>
      </c>
      <c r="Q18" s="8">
        <f>'[1]ΣΥΣΤΑΣΗ ΤΡΟΦΙΜΩΝ'!AK145</f>
        <v>0</v>
      </c>
      <c r="R18" s="8">
        <f>'[1]ΣΥΣΤΑΣΗ ΤΡΟΦΙΜΩΝ'!AL145</f>
        <v>32.9246935201401</v>
      </c>
      <c r="S18" s="8">
        <f>10*'[1]ΣΥΣΤΑΣΗ ΤΡΟΦΙΜΩΝ'!AM145</f>
        <v>0</v>
      </c>
      <c r="T18" s="8">
        <f>10*'[1]ΣΥΣΤΑΣΗ ΤΡΟΦΙΜΩΝ'!AN145</f>
        <v>0</v>
      </c>
      <c r="U18" s="10">
        <f>10*'[1]ΣΥΣΤΑΣΗ ΤΡΟΦΙΜΩΝ'!AO145</f>
        <v>0</v>
      </c>
    </row>
    <row r="19" spans="1:21" ht="14.25">
      <c r="A19" s="11" t="s">
        <v>24</v>
      </c>
      <c r="B19" s="12">
        <f>1.7*'[1]ΣΥΣΤΑΣΗ ΤΡΟΦΙΜΩΝ'!V108</f>
        <v>5.1</v>
      </c>
      <c r="C19" s="12">
        <f>1.7*'[1]ΣΥΣΤΑΣΗ ΤΡΟΦΙΜΩΝ'!W108*0.9</f>
        <v>0.1989</v>
      </c>
      <c r="D19" s="12" t="str">
        <f>'[1]ΣΥΣΤΑΣΗ ΤΡΟΦΙΜΩΝ'!X108</f>
        <v>tr</v>
      </c>
      <c r="E19" s="12">
        <f>1.7*'[1]ΣΥΣΤΑΣΗ ΤΡΟΦΙΜΩΝ'!Y108*0.9</f>
        <v>15.3</v>
      </c>
      <c r="F19" s="12">
        <f>1.7*'[1]ΣΥΣΤΑΣΗ ΤΡΟΦΙΜΩΝ'!Z108*0.95</f>
        <v>1.1304999999999998</v>
      </c>
      <c r="G19" s="12">
        <f>1.7*'[1]ΣΥΣΤΑΣΗ ΤΡΟΦΙΜΩΝ'!AA108*0.95</f>
        <v>0.323</v>
      </c>
      <c r="H19" s="12">
        <f>1.7*'[1]ΣΥΣΤΑΣΗ ΤΡΟΦΙΜΩΝ'!AB108</f>
        <v>0</v>
      </c>
      <c r="I19" s="12">
        <f>1.7*'[1]ΣΥΣΤΑΣΗ ΤΡΟΦΙΜΩΝ'!AC108*0.8</f>
        <v>23.12</v>
      </c>
      <c r="J19" s="12">
        <f>1.7*'[1]ΣΥΣΤΑΣΗ ΤΡΟΦΙΜΩΝ'!AD108*0.75</f>
        <v>6.375</v>
      </c>
      <c r="K19" s="12">
        <f>1.7*'[1]ΣΥΣΤΑΣΗ ΤΡΟΦΙΜΩΝ'!AE108</f>
        <v>0</v>
      </c>
      <c r="L19" s="12">
        <f>1.7*'[1]ΣΥΣΤΑΣΗ ΤΡΟΦΙΜΩΝ'!AF108</f>
        <v>0</v>
      </c>
      <c r="M19" s="12">
        <f>1.7*'[1]ΣΥΣΤΑΣΗ ΤΡΟΦΙΜΩΝ'!AG108</f>
        <v>0.527</v>
      </c>
      <c r="N19" s="12">
        <f>'[1]ΣΥΣΤΑΣΗ ΤΡΟΦΙΜΩΝ'!AH108</f>
        <v>5</v>
      </c>
      <c r="O19" s="12">
        <f>'[1]ΣΥΣΤΑΣΗ ΤΡΟΦΙΜΩΝ'!AI108</f>
        <v>13.333333333333334</v>
      </c>
      <c r="P19" s="12">
        <f>'[1]ΣΥΣΤΑΣΗ ΤΡΟΦΙΜΩΝ'!AJ108</f>
        <v>87.77777777777777</v>
      </c>
      <c r="Q19" s="12">
        <f>'[1]ΣΥΣΤΑΣΗ ΤΡΟΦΙΜΩΝ'!AK108</f>
        <v>0</v>
      </c>
      <c r="R19" s="12">
        <f>'[1]ΣΥΣΤΑΣΗ ΤΡΟΦΙΜΩΝ'!AL108</f>
        <v>62.22222222222222</v>
      </c>
      <c r="S19" s="12" t="str">
        <f>'[1]ΣΥΣΤΑΣΗ ΤΡΟΦΙΜΩΝ'!AM108</f>
        <v>tr</v>
      </c>
      <c r="T19" s="12" t="str">
        <f>'[1]ΣΥΣΤΑΣΗ ΤΡΟΦΙΜΩΝ'!AN108</f>
        <v>tr</v>
      </c>
      <c r="U19" s="13">
        <f>1.7*'[1]ΣΥΣΤΑΣΗ ΤΡΟΦΙΜΩΝ'!AO108</f>
        <v>0.17</v>
      </c>
    </row>
    <row r="20" spans="1:21" ht="14.25">
      <c r="A20" s="11" t="s">
        <v>25</v>
      </c>
      <c r="B20" s="12">
        <f>5*'[1]ΣΥΣΤΑΣΗ ΤΡΟΦΙΜΩΝ'!V104</f>
        <v>10</v>
      </c>
      <c r="C20" s="12">
        <f>5*'[1]ΣΥΣΤΑΣΗ ΤΡΟΦΙΜΩΝ'!W104</f>
        <v>0.1</v>
      </c>
      <c r="D20" s="12">
        <f>5*'[1]ΣΥΣΤΑΣΗ ΤΡΟΦΙΜΩΝ'!X104</f>
        <v>0.1</v>
      </c>
      <c r="E20" s="12">
        <f>5*'[1]ΣΥΣΤΑΣΗ ΤΡΟΦΙΜΩΝ'!Y104</f>
        <v>1000</v>
      </c>
      <c r="F20" s="12">
        <f>5*'[1]ΣΥΣΤΑΣΗ ΤΡΟΦΙΜΩΝ'!Z104</f>
        <v>3.5</v>
      </c>
      <c r="G20" s="12">
        <f>5*'[1]ΣΥΣΤΑΣΗ ΤΡΟΦΙΜΩΝ'!AA104</f>
        <v>0.3</v>
      </c>
      <c r="H20" s="12">
        <f>5*'[1]ΣΥΣΤΑΣΗ ΤΡΟΦΙΜΩΝ'!AB104</f>
        <v>0</v>
      </c>
      <c r="I20" s="12">
        <f>5*'[1]ΣΥΣΤΑΣΗ ΤΡΟΦΙΜΩΝ'!AC104</f>
        <v>50</v>
      </c>
      <c r="J20" s="12">
        <f>5*'[1]ΣΥΣΤΑΣΗ ΤΡΟΦΙΜΩΝ'!AD104</f>
        <v>40</v>
      </c>
      <c r="K20" s="12">
        <f>5*'[1]ΣΥΣΤΑΣΗ ΤΡΟΦΙΜΩΝ'!AE104</f>
        <v>0</v>
      </c>
      <c r="L20" s="12">
        <f>5*'[1]ΣΥΣΤΑΣΗ ΤΡΟΦΙΜΩΝ'!AF104</f>
        <v>0</v>
      </c>
      <c r="M20" s="12">
        <f>5*'[1]ΣΥΣΤΑΣΗ ΤΡΟΦΙΜΩΝ'!AG104</f>
        <v>5.05</v>
      </c>
      <c r="N20" s="12">
        <v>0</v>
      </c>
      <c r="O20" s="12">
        <f>'[1]ΣΥΣΤΑΣΗ ΤΡΟΦΙΜΩΝ'!AI104</f>
        <v>21.05263157894737</v>
      </c>
      <c r="P20" s="12">
        <f>'[1]ΣΥΣΤΑΣΗ ΤΡΟΦΙΜΩΝ'!AJ104</f>
        <v>78.94736842105263</v>
      </c>
      <c r="Q20" s="12">
        <f>'[1]ΣΥΣΤΑΣΗ ΤΡΟΦΙΜΩΝ'!AK104</f>
        <v>0</v>
      </c>
      <c r="R20" s="12">
        <f>'[1]ΣΥΣΤΑΣΗ ΤΡΟΦΙΜΩΝ'!AL104</f>
        <v>78.94736842105263</v>
      </c>
      <c r="S20" s="12" t="str">
        <f>'[1]ΣΥΣΤΑΣΗ ΤΡΟΦΙΜΩΝ'!AM104</f>
        <v>tr</v>
      </c>
      <c r="T20" s="12" t="str">
        <f>'[1]ΣΥΣΤΑΣΗ ΤΡΟΦΙΜΩΝ'!AN104</f>
        <v>tr</v>
      </c>
      <c r="U20" s="13" t="str">
        <f>'[1]ΣΥΣΤΑΣΗ ΤΡΟΦΙΜΩΝ'!AO104</f>
        <v>tr</v>
      </c>
    </row>
    <row r="21" spans="1:21" ht="14.25">
      <c r="A21" s="11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4.25">
      <c r="A22" s="11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1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1:21" ht="14.25">
      <c r="A24" s="14" t="s">
        <v>29</v>
      </c>
      <c r="B24" s="12">
        <f aca="true" t="shared" si="3" ref="B24:M24">SUM(B18:B23)</f>
        <v>15.1</v>
      </c>
      <c r="C24" s="12">
        <f t="shared" si="3"/>
        <v>0.6499</v>
      </c>
      <c r="D24" s="12">
        <f t="shared" si="3"/>
        <v>0.4515</v>
      </c>
      <c r="E24" s="12">
        <f t="shared" si="3"/>
        <v>1167.3</v>
      </c>
      <c r="F24" s="12">
        <f t="shared" si="3"/>
        <v>11.223499999999998</v>
      </c>
      <c r="G24" s="12">
        <f t="shared" si="3"/>
        <v>1.3790000000000002</v>
      </c>
      <c r="H24" s="12">
        <f t="shared" si="3"/>
        <v>0</v>
      </c>
      <c r="I24" s="12">
        <f t="shared" si="3"/>
        <v>260.12</v>
      </c>
      <c r="J24" s="12">
        <f t="shared" si="3"/>
        <v>65.075</v>
      </c>
      <c r="K24" s="12">
        <f t="shared" si="3"/>
        <v>0</v>
      </c>
      <c r="L24" s="12">
        <f t="shared" si="3"/>
        <v>0</v>
      </c>
      <c r="M24" s="12">
        <f t="shared" si="3"/>
        <v>8.577</v>
      </c>
      <c r="N24" s="21">
        <f>9*G11*100/C11</f>
        <v>90.48301297964393</v>
      </c>
      <c r="O24" s="21">
        <f>4*F11*100/C11</f>
        <v>1.5263493864813107</v>
      </c>
      <c r="P24" s="21">
        <f>4*E11*100/C11</f>
        <v>8.079059980613282</v>
      </c>
      <c r="Q24" s="12">
        <f>9*S24*100/C11</f>
        <v>0</v>
      </c>
      <c r="R24" s="12">
        <f>4*K11*100/C11</f>
        <v>4.541220417523702</v>
      </c>
      <c r="S24" s="12">
        <f>SUM(S18:S23)</f>
        <v>0</v>
      </c>
      <c r="T24" s="12">
        <f>SUM(T18:T23)</f>
        <v>0</v>
      </c>
      <c r="U24" s="13">
        <f>SUM(U18:U23)</f>
        <v>0.17</v>
      </c>
    </row>
    <row r="25" spans="1:21" ht="28.5">
      <c r="A25" s="14" t="s">
        <v>30</v>
      </c>
      <c r="B25" s="12">
        <f aca="true" t="shared" si="4" ref="B25:M25">100*B24/$B$11</f>
        <v>0.9575142675967026</v>
      </c>
      <c r="C25" s="12">
        <f t="shared" si="4"/>
        <v>0.04121116043119848</v>
      </c>
      <c r="D25" s="12">
        <f t="shared" si="4"/>
        <v>0.028630310716550412</v>
      </c>
      <c r="E25" s="12">
        <f t="shared" si="4"/>
        <v>74.02029169308814</v>
      </c>
      <c r="F25" s="12">
        <f t="shared" si="4"/>
        <v>0.7116994292961317</v>
      </c>
      <c r="G25" s="12">
        <f t="shared" si="4"/>
        <v>0.08744451490171214</v>
      </c>
      <c r="H25" s="12">
        <f t="shared" si="4"/>
        <v>0</v>
      </c>
      <c r="I25" s="12">
        <f t="shared" si="4"/>
        <v>16.49461001902346</v>
      </c>
      <c r="J25" s="12">
        <f t="shared" si="4"/>
        <v>4.126506024096385</v>
      </c>
      <c r="K25" s="12">
        <f t="shared" si="4"/>
        <v>0</v>
      </c>
      <c r="L25" s="12">
        <f t="shared" si="4"/>
        <v>0</v>
      </c>
      <c r="M25" s="12">
        <f t="shared" si="4"/>
        <v>0.5438807863031072</v>
      </c>
      <c r="N25" s="21"/>
      <c r="O25" s="21"/>
      <c r="P25" s="21"/>
      <c r="Q25" s="12"/>
      <c r="R25" s="12"/>
      <c r="S25" s="12">
        <f>100*S24/$B$11</f>
        <v>0</v>
      </c>
      <c r="T25" s="12">
        <f>100*T24/$B$11</f>
        <v>0</v>
      </c>
      <c r="U25" s="13">
        <f>100*U24/$B$11</f>
        <v>0.01077996195307546</v>
      </c>
    </row>
    <row r="26" spans="1:21" ht="28.5">
      <c r="A26" s="15" t="s">
        <v>52</v>
      </c>
      <c r="B26" s="16">
        <f aca="true" t="shared" si="5" ref="B26:M26">158.7*B25/100</f>
        <v>1.5195751426759667</v>
      </c>
      <c r="C26" s="16">
        <f t="shared" si="5"/>
        <v>0.06540211160431199</v>
      </c>
      <c r="D26" s="16">
        <f t="shared" si="5"/>
        <v>0.045436303107165496</v>
      </c>
      <c r="E26" s="16">
        <f t="shared" si="5"/>
        <v>117.47020291693087</v>
      </c>
      <c r="F26" s="16">
        <f t="shared" si="5"/>
        <v>1.129466994292961</v>
      </c>
      <c r="G26" s="16">
        <f t="shared" si="5"/>
        <v>0.13877444514901716</v>
      </c>
      <c r="H26" s="16">
        <f t="shared" si="5"/>
        <v>0</v>
      </c>
      <c r="I26" s="16">
        <f t="shared" si="5"/>
        <v>26.17694610019023</v>
      </c>
      <c r="J26" s="16">
        <f t="shared" si="5"/>
        <v>6.548765060240964</v>
      </c>
      <c r="K26" s="16">
        <f t="shared" si="5"/>
        <v>0</v>
      </c>
      <c r="L26" s="16">
        <f t="shared" si="5"/>
        <v>0</v>
      </c>
      <c r="M26" s="16">
        <f t="shared" si="5"/>
        <v>0.863138807863031</v>
      </c>
      <c r="N26" s="16"/>
      <c r="O26" s="16"/>
      <c r="P26" s="16"/>
      <c r="Q26" s="16"/>
      <c r="R26" s="16"/>
      <c r="S26" s="16">
        <f>158.7*S25/100</f>
        <v>0</v>
      </c>
      <c r="T26" s="16">
        <f>158.7*T25/100</f>
        <v>0</v>
      </c>
      <c r="U26" s="17">
        <f>158.7*U25/100</f>
        <v>0.017107799619530753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2011-08-04T06:28:46Z</dcterms:created>
  <dcterms:modified xsi:type="dcterms:W3CDTF">2011-08-04T06:29:00Z</dcterms:modified>
  <cp:category/>
  <cp:version/>
  <cp:contentType/>
  <cp:contentStatus/>
</cp:coreProperties>
</file>