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4235" windowHeight="7680" activeTab="0"/>
  </bookViews>
  <sheets>
    <sheet name="Λουκουμάδ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<sst xmlns="http://schemas.openxmlformats.org/spreadsheetml/2006/main" count="77" uniqueCount="58">
  <si>
    <t>ΛΟΥΚΟΥΜΑΔΕΣ</t>
  </si>
  <si>
    <t>Τρόπος παρασεκυής: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</si>
  <si>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</si>
  <si>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</si>
  <si>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</si>
  <si>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</si>
  <si>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</si>
  <si>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</si>
  <si>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</si>
  <si>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</si>
  <si>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</si>
  <si>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</si>
  <si>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</si>
  <si>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</si>
  <si>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</si>
  <si>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</si>
  <si>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</si>
  <si>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</si>
  <si>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</si>
  <si>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</si>
  <si>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</si>
  <si>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</si>
  <si>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</si>
  <si>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3,5 φλιτζ αλέυρι χωριάτικο</t>
  </si>
  <si>
    <t>3,5 φλιτζ φαρίνα</t>
  </si>
  <si>
    <t>1/2 κ.γ. αλάτι</t>
  </si>
  <si>
    <t>1 φακελάκι μαγιά</t>
  </si>
  <si>
    <t>1-2 μέτριες πατάτες βρασμένες</t>
  </si>
  <si>
    <t>χλιαρό νερό</t>
  </si>
  <si>
    <t>ΣΥΝΟΛΟ</t>
  </si>
  <si>
    <t>ΣΥΝΟΛΟ ΣΕ 100g ΕΤΟΙΜΟΥ ΠΡΟΪΟΝΤΟΣ</t>
  </si>
  <si>
    <t>6 φλιτζ νερό</t>
  </si>
  <si>
    <t>4 φλιτζ ζάχαρη</t>
  </si>
  <si>
    <t>κανέλα</t>
  </si>
  <si>
    <t>γαρίφαλο</t>
  </si>
  <si>
    <t>λεμόνι</t>
  </si>
  <si>
    <t xml:space="preserve">ΣΥΝΟΛΟ ΣΕ 100g ΕΤΟΙΜΟΥ ΠΡΟΪΟΝΤΟΣ </t>
  </si>
  <si>
    <t>ΣΥΝΟΛΟ ΣΕ ΟΛΟΚΛΗΡΟ ΤΟ ΤΡΟΦΙΜΟ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</si>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</sst>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65">
          <cell r="B65">
            <v>76.1</v>
          </cell>
          <cell r="C65">
            <v>80.3</v>
          </cell>
          <cell r="D65">
            <v>17</v>
          </cell>
          <cell r="E65">
            <v>1.8</v>
          </cell>
          <cell r="F65">
            <v>0.1</v>
          </cell>
          <cell r="G65">
            <v>1.4</v>
          </cell>
          <cell r="H65">
            <v>0</v>
          </cell>
          <cell r="I65">
            <v>16.3</v>
          </cell>
          <cell r="J65">
            <v>0.7</v>
          </cell>
          <cell r="K65">
            <v>5</v>
          </cell>
          <cell r="L65">
            <v>31</v>
          </cell>
          <cell r="M65">
            <v>14</v>
          </cell>
          <cell r="N65">
            <v>45</v>
          </cell>
          <cell r="O65">
            <v>0.1</v>
          </cell>
          <cell r="P65">
            <v>7</v>
          </cell>
          <cell r="Q65">
            <v>280</v>
          </cell>
          <cell r="R65">
            <v>0.4</v>
          </cell>
          <cell r="S65">
            <v>0.3</v>
          </cell>
          <cell r="T65">
            <v>0.07</v>
          </cell>
          <cell r="U65">
            <v>1</v>
          </cell>
          <cell r="V65">
            <v>3</v>
          </cell>
          <cell r="W65">
            <v>0.18</v>
          </cell>
          <cell r="X65">
            <v>0.01</v>
          </cell>
          <cell r="Y65" t="str">
            <v>tr</v>
          </cell>
          <cell r="Z65">
            <v>0.5</v>
          </cell>
          <cell r="AA65">
            <v>0.33</v>
          </cell>
          <cell r="AB65">
            <v>0</v>
          </cell>
          <cell r="AC65">
            <v>26</v>
          </cell>
          <cell r="AD65">
            <v>6</v>
          </cell>
          <cell r="AE65">
            <v>0</v>
          </cell>
          <cell r="AF65">
            <v>0</v>
          </cell>
          <cell r="AG65">
            <v>0.06</v>
          </cell>
          <cell r="AH65">
            <v>1.1826544021024967</v>
          </cell>
          <cell r="AI65">
            <v>9.461235216819974</v>
          </cell>
          <cell r="AJ65">
            <v>89.35611038107754</v>
          </cell>
          <cell r="AK65">
            <v>0</v>
          </cell>
          <cell r="AL65">
            <v>3.6793692509855456</v>
          </cell>
          <cell r="AM65" t="str">
            <v>tr</v>
          </cell>
          <cell r="AN65" t="str">
            <v>tr</v>
          </cell>
          <cell r="AO65">
            <v>0.1</v>
          </cell>
        </row>
        <row r="111"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  <row r="147">
          <cell r="B14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1"/>
  <sheetViews>
    <sheetView tabSelected="1" view="pageLayout" zoomScale="55" zoomScaleNormal="55" zoomScalePageLayoutView="55" workbookViewId="0" topLeftCell="A29">
      <selection activeCell="C8" sqref="C8"/>
    </sheetView>
  </sheetViews>
  <sheetFormatPr defaultColWidth="9.140625" defaultRowHeight="15"/>
  <cols>
    <col min="1" max="1" width="24.7109375" style="20" customWidth="1"/>
    <col min="2" max="3" width="9.140625" style="2" customWidth="1"/>
    <col min="4" max="4" width="11.140625" style="2" customWidth="1"/>
    <col min="5" max="5" width="16.57421875" style="2" customWidth="1"/>
    <col min="6" max="8" width="9.140625" style="2" customWidth="1"/>
    <col min="9" max="9" width="12.57421875" style="2" customWidth="1"/>
    <col min="10" max="12" width="9.140625" style="2" customWidth="1"/>
    <col min="13" max="13" width="11.8515625" style="2" customWidth="1"/>
    <col min="14" max="14" width="11.28125" style="2" customWidth="1"/>
    <col min="15" max="15" width="9.140625" style="2" customWidth="1"/>
    <col min="16" max="16" width="13.8515625" style="2" customWidth="1"/>
    <col min="17" max="17" width="10.421875" style="2" customWidth="1"/>
    <col min="18" max="18" width="11.140625" style="2" customWidth="1"/>
    <col min="19" max="19" width="10.42187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875</v>
      </c>
      <c r="C5" s="8">
        <f>8.75*'[1]ΣΥΣΤΑΣΗ ΤΡΟΦΙΜΩΝ'!B7</f>
        <v>2712.5</v>
      </c>
      <c r="D5" s="8">
        <f>8.75*'[1]ΣΥΣΤΑΣΗ ΤΡΟΦΙΜΩΝ'!C7</f>
        <v>122.5</v>
      </c>
      <c r="E5" s="8">
        <f>8.75*'[1]ΣΥΣΤΑΣΗ ΤΡΟΦΙΜΩΝ'!D7</f>
        <v>559.125</v>
      </c>
      <c r="F5" s="8">
        <f>8.75*'[1]ΣΥΣΤΑΣΗ ΤΡΟΦΙΜΩΝ'!E7</f>
        <v>111.125</v>
      </c>
      <c r="G5" s="8">
        <f>8.75*'[1]ΣΥΣΤΑΣΗ ΤΡΟΦΙΜΩΝ'!F7</f>
        <v>19.25</v>
      </c>
      <c r="H5" s="8">
        <f>8.75*'[1]ΣΥΣΤΑΣΗ ΤΡΟΦΙΜΩΝ'!G7</f>
        <v>75.25</v>
      </c>
      <c r="I5" s="8">
        <f>8.75*'[1]ΣΥΣΤΑΣΗ ΤΡΟΦΙΜΩΝ'!H7</f>
        <v>0</v>
      </c>
      <c r="J5" s="8">
        <f>8.75*'[1]ΣΥΣΤΑΣΗ ΤΡΟΦΙΜΩΝ'!I7</f>
        <v>540.75</v>
      </c>
      <c r="K5" s="8">
        <f>8.75*'[1]ΣΥΣΤΑΣΗ ΤΡΟΦΙΜΩΝ'!J7</f>
        <v>18.375</v>
      </c>
      <c r="L5" s="8">
        <f>8.75*'[1]ΣΥΣΤΑΣΗ ΤΡΟΦΙΜΩΝ'!K7</f>
        <v>332.5</v>
      </c>
      <c r="M5" s="8">
        <f>8.75*'[1]ΣΥΣΤΑΣΗ ΤΡΟΦΙΜΩΝ'!L7</f>
        <v>2800</v>
      </c>
      <c r="N5" s="8">
        <f>8.75*'[1]ΣΥΣΤΑΣΗ ΤΡΟΦΙΜΩΝ'!M7</f>
        <v>1050</v>
      </c>
      <c r="O5" s="8">
        <f>8.75*'[1]ΣΥΣΤΑΣΗ ΤΡΟΦΙΜΩΝ'!N7</f>
        <v>0</v>
      </c>
      <c r="P5" s="8">
        <f>8.75*'[1]ΣΥΣΤΑΣΗ ΤΡΟΦΙΜΩΝ'!O7</f>
        <v>0</v>
      </c>
      <c r="Q5" s="8">
        <f>8.75*'[1]ΣΥΣΤΑΣΗ ΤΡΟΦΙΜΩΝ'!P7</f>
        <v>26.25</v>
      </c>
      <c r="R5" s="8">
        <f>8.75*'[1]ΣΥΣΤΑΣΗ ΤΡΟΦΙΜΩΝ'!Q7</f>
        <v>2975</v>
      </c>
      <c r="S5" s="8">
        <f>8.75*'[1]ΣΥΣΤΑΣΗ ΤΡΟΦΙΜΩΝ'!R7</f>
        <v>34.125</v>
      </c>
      <c r="T5" s="8">
        <f>8.75*'[1]ΣΥΣΤΑΣΗ ΤΡΟΦΙΜΩΝ'!S7</f>
        <v>25.375</v>
      </c>
      <c r="U5" s="8">
        <f>8.75*'[1]ΣΥΣΤΑΣΗ ΤΡΟΦΙΜΩΝ'!T7</f>
        <v>3.9375</v>
      </c>
      <c r="V5" s="9">
        <f>8.75*'[1]ΣΥΣΤΑΣΗ ΤΡΟΦΙΜΩΝ'!U7</f>
        <v>463.75</v>
      </c>
    </row>
    <row r="6" spans="1:22" ht="14.25">
      <c r="A6" s="10" t="s">
        <v>24</v>
      </c>
      <c r="B6" s="11">
        <v>875</v>
      </c>
      <c r="C6" s="11">
        <f>8.75*'[1]ΣΥΣΤΑΣΗ ΤΡΟΦΙΜΩΝ'!B6</f>
        <v>3148.25</v>
      </c>
      <c r="D6" s="11">
        <f>8.75*'[1]ΣΥΣΤΑΣΗ ΤΡΟΦΙΜΩΝ'!C6</f>
        <v>122.5</v>
      </c>
      <c r="E6" s="11">
        <f>8.75*'[1]ΣΥΣΤΑΣΗ ΤΡΟΦΙΜΩΝ'!D6</f>
        <v>658.875</v>
      </c>
      <c r="F6" s="11">
        <f>8.75*'[1]ΣΥΣΤΑΣΗ ΤΡΟΦΙΜΩΝ'!E6</f>
        <v>100.625</v>
      </c>
      <c r="G6" s="11">
        <f>8.75*'[1]ΣΥΣΤΑΣΗ ΤΡΟΦΙΜΩΝ'!F6</f>
        <v>12.25</v>
      </c>
      <c r="H6" s="11">
        <f>8.75*'[1]ΣΥΣΤΑΣΗ ΤΡΟΦΙΜΩΝ'!G6</f>
        <v>32.375</v>
      </c>
      <c r="I6" s="11">
        <f>8.75*'[1]ΣΥΣΤΑΣΗ ΤΡΟΦΙΜΩΝ'!H6</f>
        <v>0</v>
      </c>
      <c r="J6" s="11">
        <f>8.75*'[1]ΣΥΣΤΑΣΗ ΤΡΟΦΙΜΩΝ'!I6</f>
        <v>646.625</v>
      </c>
      <c r="K6" s="11">
        <f>8.75*'[1]ΣΥΣΤΑΣΗ ΤΡΟΦΙΜΩΝ'!J6</f>
        <v>12.25</v>
      </c>
      <c r="L6" s="11">
        <f>8.75*'[1]ΣΥΣΤΑΣΗ ΤΡΟΦΙΜΩΝ'!K6</f>
        <v>131.25</v>
      </c>
      <c r="M6" s="11">
        <f>8.75*'[1]ΣΥΣΤΑΣΗ ΤΡΟΦΙΜΩΝ'!L6</f>
        <v>1050</v>
      </c>
      <c r="N6" s="11">
        <f>8.75*'[1]ΣΥΣΤΑΣΗ ΤΡΟΦΙΜΩΝ'!M6</f>
        <v>271.25</v>
      </c>
      <c r="O6" s="11">
        <f>8.75*'[1]ΣΥΣΤΑΣΗ ΤΡΟΦΙΜΩΝ'!N6</f>
        <v>0</v>
      </c>
      <c r="P6" s="11">
        <f>8.75*'[1]ΣΥΣΤΑΣΗ ΤΡΟΦΙΜΩΝ'!O6</f>
        <v>0</v>
      </c>
      <c r="Q6" s="11">
        <f>8.75*'[1]ΣΥΣΤΑΣΗ ΤΡΟΦΙΜΩΝ'!P6</f>
        <v>26.25</v>
      </c>
      <c r="R6" s="11">
        <f>8.75*'[1]ΣΥΣΤΑΣΗ ΤΡΟΦΙΜΩΝ'!Q6</f>
        <v>1137.5</v>
      </c>
      <c r="S6" s="11">
        <f>8.75*'[1]ΣΥΣΤΑΣΗ ΤΡΟΦΙΜΩΝ'!R6</f>
        <v>13.125</v>
      </c>
      <c r="T6" s="11">
        <f>8.75*'[1]ΣΥΣΤΑΣΗ ΤΡΟΦΙΜΩΝ'!S6</f>
        <v>7.875</v>
      </c>
      <c r="U6" s="11">
        <f>8.75*'[1]ΣΥΣΤΑΣΗ ΤΡΟΦΙΜΩΝ'!T6</f>
        <v>1.575</v>
      </c>
      <c r="V6" s="12">
        <f>8.75*'[1]ΣΥΣΤΑΣΗ ΤΡΟΦΙΜΩΝ'!U6</f>
        <v>367.5</v>
      </c>
    </row>
    <row r="7" spans="1:22" ht="14.25">
      <c r="A7" s="10" t="s">
        <v>25</v>
      </c>
      <c r="B7" s="11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1800</v>
      </c>
      <c r="P7" s="11"/>
      <c r="Q7" s="11">
        <v>1200</v>
      </c>
      <c r="R7" s="11"/>
      <c r="S7" s="11"/>
      <c r="T7" s="11"/>
      <c r="U7" s="11"/>
      <c r="V7" s="12"/>
    </row>
    <row r="8" spans="1:22" ht="14.25">
      <c r="A8" s="10" t="s">
        <v>26</v>
      </c>
      <c r="B8" s="11">
        <v>20</v>
      </c>
      <c r="C8" s="11">
        <f>0.2*'[1]ΣΥΣΤΑΣΗ ΤΡΟΦΙΜΩΝ'!B147</f>
        <v>7.4</v>
      </c>
      <c r="D8" s="11">
        <f>0.2*'[1]ΣΥΣΤΑΣΗ ΤΡΟΦΙΜΩΝ'!C111</f>
        <v>1.26</v>
      </c>
      <c r="E8" s="11">
        <f>0.2*'[1]ΣΥΣΤΑΣΗ ΤΡΟΦΙΜΩΝ'!D111</f>
        <v>7.56</v>
      </c>
      <c r="F8" s="11">
        <f>0.2*'[1]ΣΥΣΤΑΣΗ ΤΡΟΦΙΜΩΝ'!E111</f>
        <v>1.04</v>
      </c>
      <c r="G8" s="11" t="str">
        <f>'[1]ΣΥΣΤΑΣΗ ΤΡΟΦΙΜΩΝ'!F111</f>
        <v>tr</v>
      </c>
      <c r="H8" s="11">
        <f>0.2*'[1]ΣΥΣΤΑΣΗ ΤΡΟΦΙΜΩΝ'!G111</f>
        <v>0</v>
      </c>
      <c r="I8" s="11">
        <f>0.2*'[1]ΣΥΣΤΑΣΗ ΤΡΟΦΙΜΩΝ'!H111</f>
        <v>0</v>
      </c>
      <c r="J8" s="11">
        <f>0.2*'[1]ΣΥΣΤΑΣΗ ΤΡΟΦΙΜΩΝ'!I111</f>
        <v>7.56</v>
      </c>
      <c r="K8" s="11" t="str">
        <f>'[1]ΣΥΣΤΑΣΗ ΤΡΟΦΙΜΩΝ'!J111</f>
        <v>tr</v>
      </c>
      <c r="L8" s="11">
        <f>0.2*'[1]ΣΥΣΤΑΣΗ ΤΡΟΦΙΜΩΝ'!K111</f>
        <v>226</v>
      </c>
      <c r="M8" s="11">
        <f>0.2*'[1]ΣΥΣΤΑΣΗ ΤΡΟΦΙΜΩΝ'!L111</f>
        <v>1686</v>
      </c>
      <c r="N8" s="11">
        <f>0.2*'[1]ΣΥΣΤΑΣΗ ΤΡΟΦΙΜΩΝ'!M111</f>
        <v>1.8</v>
      </c>
      <c r="O8" s="11">
        <f>0.2*'[1]ΣΥΣΤΑΣΗ ΤΡΟΦΙΜΩΝ'!N111</f>
        <v>5.800000000000001</v>
      </c>
      <c r="P8" s="11" t="str">
        <f>'[1]ΣΥΣΤΑΣΗ ΤΡΟΦΙΜΩΝ'!O111</f>
        <v>tr</v>
      </c>
      <c r="Q8" s="11">
        <f>0.2*'[1]ΣΥΣΤΑΣΗ ΤΡΟΦΙΜΩΝ'!P111</f>
        <v>2360</v>
      </c>
      <c r="R8" s="11">
        <f>0.2*'[1]ΣΥΣΤΑΣΗ ΤΡΟΦΙΜΩΝ'!Q111</f>
        <v>9.8</v>
      </c>
      <c r="S8" s="11" t="str">
        <f>'[1]ΣΥΣΤΑΣΗ ΤΡΟΦΙΜΩΝ'!R111</f>
        <v>tr</v>
      </c>
      <c r="T8" s="11">
        <f>0.2*'[1]ΣΥΣΤΑΣΗ ΤΡΟΦΙΜΩΝ'!S111</f>
        <v>0.5599999999999999</v>
      </c>
      <c r="U8" s="11" t="str">
        <f>'[1]ΣΥΣΤΑΣΗ ΤΡΟΦΙΜΩΝ'!T111</f>
        <v>tr</v>
      </c>
      <c r="V8" s="12" t="str">
        <f>'[1]ΣΥΣΤΑΣΗ ΤΡΟΦΙΜΩΝ'!U111</f>
        <v>tr</v>
      </c>
    </row>
    <row r="9" spans="1:22" ht="28.5">
      <c r="A9" s="10" t="s">
        <v>27</v>
      </c>
      <c r="B9" s="11">
        <v>200</v>
      </c>
      <c r="C9" s="11">
        <f>2*'[1]ΣΥΣΤΑΣΗ ΤΡΟΦΙΜΩΝ'!B65</f>
        <v>152.2</v>
      </c>
      <c r="D9" s="11">
        <f>2*'[1]ΣΥΣΤΑΣΗ ΤΡΟΦΙΜΩΝ'!C65</f>
        <v>160.6</v>
      </c>
      <c r="E9" s="11">
        <f>2*'[1]ΣΥΣΤΑΣΗ ΤΡΟΦΙΜΩΝ'!D65</f>
        <v>34</v>
      </c>
      <c r="F9" s="11">
        <f>2*'[1]ΣΥΣΤΑΣΗ ΤΡΟΦΙΜΩΝ'!E65</f>
        <v>3.6</v>
      </c>
      <c r="G9" s="11">
        <f>2*'[1]ΣΥΣΤΑΣΗ ΤΡΟΦΙΜΩΝ'!F65</f>
        <v>0.2</v>
      </c>
      <c r="H9" s="11">
        <f>2*'[1]ΣΥΣΤΑΣΗ ΤΡΟΦΙΜΩΝ'!G65</f>
        <v>2.8</v>
      </c>
      <c r="I9" s="11">
        <f>2*'[1]ΣΥΣΤΑΣΗ ΤΡΟΦΙΜΩΝ'!H65</f>
        <v>0</v>
      </c>
      <c r="J9" s="11">
        <f>2*'[1]ΣΥΣΤΑΣΗ ΤΡΟΦΙΜΩΝ'!I65</f>
        <v>32.6</v>
      </c>
      <c r="K9" s="11">
        <f>2*'[1]ΣΥΣΤΑΣΗ ΤΡΟΦΙΜΩΝ'!J65</f>
        <v>1.4</v>
      </c>
      <c r="L9" s="11">
        <f>2*'[1]ΣΥΣΤΑΣΗ ΤΡΟΦΙΜΩΝ'!K65</f>
        <v>10</v>
      </c>
      <c r="M9" s="11">
        <f>2*'[1]ΣΥΣΤΑΣΗ ΤΡΟΦΙΜΩΝ'!L65</f>
        <v>62</v>
      </c>
      <c r="N9" s="11">
        <f>2*'[1]ΣΥΣΤΑΣΗ ΤΡΟΦΙΜΩΝ'!M65</f>
        <v>28</v>
      </c>
      <c r="O9" s="11">
        <f>2*'[1]ΣΥΣΤΑΣΗ ΤΡΟΦΙΜΩΝ'!N65</f>
        <v>90</v>
      </c>
      <c r="P9" s="11">
        <f>2*'[1]ΣΥΣΤΑΣΗ ΤΡΟΦΙΜΩΝ'!O65</f>
        <v>0.2</v>
      </c>
      <c r="Q9" s="11">
        <f>2*'[1]ΣΥΣΤΑΣΗ ΤΡΟΦΙΜΩΝ'!P65</f>
        <v>14</v>
      </c>
      <c r="R9" s="11">
        <f>2*'[1]ΣΥΣΤΑΣΗ ΤΡΟΦΙΜΩΝ'!Q65</f>
        <v>560</v>
      </c>
      <c r="S9" s="11">
        <f>2*'[1]ΣΥΣΤΑΣΗ ΤΡΟΦΙΜΩΝ'!R65</f>
        <v>0.8</v>
      </c>
      <c r="T9" s="11">
        <f>2*'[1]ΣΥΣΤΑΣΗ ΤΡΟΦΙΜΩΝ'!S65</f>
        <v>0.6</v>
      </c>
      <c r="U9" s="11">
        <f>2*'[1]ΣΥΣΤΑΣΗ ΤΡΟΦΙΜΩΝ'!T65</f>
        <v>0.14</v>
      </c>
      <c r="V9" s="12">
        <f>2*'[1]ΣΥΣΤΑΣΗ ΤΡΟΦΙΜΩΝ'!U65</f>
        <v>2</v>
      </c>
    </row>
    <row r="10" spans="1:22" ht="14.25">
      <c r="A10" s="10" t="s">
        <v>28</v>
      </c>
      <c r="B10" s="11">
        <v>875</v>
      </c>
      <c r="C10" s="11"/>
      <c r="D10" s="11">
        <v>875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14.25">
      <c r="A11" s="13" t="s">
        <v>29</v>
      </c>
      <c r="B11" s="11">
        <f>SUM(B5:B10)-0.23*2848+0.19*2848</f>
        <v>2734.08</v>
      </c>
      <c r="C11" s="11">
        <f>SUM(C5:C10)+0.19*2848*9</f>
        <v>10890.43</v>
      </c>
      <c r="D11" s="11">
        <f>SUM(D5:D10)-0.23*2848</f>
        <v>626.82</v>
      </c>
      <c r="E11" s="11">
        <f>SUM(E5:E10)</f>
        <v>1259.56</v>
      </c>
      <c r="F11" s="11">
        <f>SUM(F5:F10)</f>
        <v>216.39</v>
      </c>
      <c r="G11" s="11">
        <f>SUM(G5:G10)+0.19*2848</f>
        <v>572.82</v>
      </c>
      <c r="H11" s="11">
        <f aca="true" t="shared" si="0" ref="H11:V11">SUM(H5:H10)</f>
        <v>110.425</v>
      </c>
      <c r="I11" s="11">
        <f t="shared" si="0"/>
        <v>0</v>
      </c>
      <c r="J11" s="11">
        <f t="shared" si="0"/>
        <v>1227.5349999999999</v>
      </c>
      <c r="K11" s="11">
        <f t="shared" si="0"/>
        <v>32.025</v>
      </c>
      <c r="L11" s="11">
        <f t="shared" si="0"/>
        <v>699.75</v>
      </c>
      <c r="M11" s="11">
        <f t="shared" si="0"/>
        <v>5598</v>
      </c>
      <c r="N11" s="11">
        <f t="shared" si="0"/>
        <v>1351.05</v>
      </c>
      <c r="O11" s="11">
        <f t="shared" si="0"/>
        <v>1895.8</v>
      </c>
      <c r="P11" s="11">
        <f t="shared" si="0"/>
        <v>0.2</v>
      </c>
      <c r="Q11" s="11">
        <f t="shared" si="0"/>
        <v>3626.5</v>
      </c>
      <c r="R11" s="11">
        <f t="shared" si="0"/>
        <v>4682.3</v>
      </c>
      <c r="S11" s="11">
        <f t="shared" si="0"/>
        <v>48.05</v>
      </c>
      <c r="T11" s="11">
        <f t="shared" si="0"/>
        <v>34.410000000000004</v>
      </c>
      <c r="U11" s="11">
        <f t="shared" si="0"/>
        <v>5.6525</v>
      </c>
      <c r="V11" s="12">
        <f t="shared" si="0"/>
        <v>833.25</v>
      </c>
    </row>
    <row r="12" spans="1:22" ht="28.5">
      <c r="A12" s="13" t="s">
        <v>30</v>
      </c>
      <c r="B12" s="11">
        <v>100</v>
      </c>
      <c r="C12" s="11">
        <f aca="true" t="shared" si="1" ref="C12:V12">100*C11/$B$11</f>
        <v>398.3215560627341</v>
      </c>
      <c r="D12" s="11">
        <f t="shared" si="1"/>
        <v>22.926176264044948</v>
      </c>
      <c r="E12" s="11">
        <f t="shared" si="1"/>
        <v>46.06887874531835</v>
      </c>
      <c r="F12" s="11">
        <f t="shared" si="1"/>
        <v>7.914545294943821</v>
      </c>
      <c r="G12" s="11">
        <f t="shared" si="1"/>
        <v>20.951106039325847</v>
      </c>
      <c r="H12" s="11">
        <f t="shared" si="1"/>
        <v>4.038835732677903</v>
      </c>
      <c r="I12" s="11">
        <f t="shared" si="1"/>
        <v>0</v>
      </c>
      <c r="J12" s="11">
        <f t="shared" si="1"/>
        <v>44.89755237593633</v>
      </c>
      <c r="K12" s="11">
        <f t="shared" si="1"/>
        <v>1.1713263693820224</v>
      </c>
      <c r="L12" s="11">
        <f t="shared" si="1"/>
        <v>25.593618328651687</v>
      </c>
      <c r="M12" s="11">
        <f t="shared" si="1"/>
        <v>204.7489466292135</v>
      </c>
      <c r="N12" s="11">
        <f t="shared" si="1"/>
        <v>49.415159761235955</v>
      </c>
      <c r="O12" s="11">
        <f t="shared" si="1"/>
        <v>69.33959503745318</v>
      </c>
      <c r="P12" s="11">
        <f t="shared" si="1"/>
        <v>0.007315074906367042</v>
      </c>
      <c r="Q12" s="11">
        <f t="shared" si="1"/>
        <v>132.6405957397004</v>
      </c>
      <c r="R12" s="11">
        <f t="shared" si="1"/>
        <v>171.256876170412</v>
      </c>
      <c r="S12" s="11">
        <f t="shared" si="1"/>
        <v>1.7574467462546817</v>
      </c>
      <c r="T12" s="11">
        <f t="shared" si="1"/>
        <v>1.2585586376404496</v>
      </c>
      <c r="U12" s="11">
        <f t="shared" si="1"/>
        <v>0.20674230454119852</v>
      </c>
      <c r="V12" s="12">
        <f t="shared" si="1"/>
        <v>30.476430828651687</v>
      </c>
    </row>
    <row r="13" spans="1:22" ht="14.25">
      <c r="A13" s="10" t="s">
        <v>31</v>
      </c>
      <c r="B13" s="11">
        <v>1440</v>
      </c>
      <c r="C13" s="11"/>
      <c r="D13" s="11">
        <v>1440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4.25">
      <c r="A14" s="10" t="s">
        <v>32</v>
      </c>
      <c r="B14" s="11">
        <v>800</v>
      </c>
      <c r="C14" s="11">
        <f>8*'[1]ΣΥΣΤΑΣΗ ΤΡΟΦΙΜΩΝ'!B27</f>
        <v>3360</v>
      </c>
      <c r="D14" s="11" t="str">
        <f>'[1]ΣΥΣΤΑΣΗ ΤΡΟΦΙΜΩΝ'!C27</f>
        <v>tr</v>
      </c>
      <c r="E14" s="11">
        <f>8*'[1]ΣΥΣΤΑΣΗ ΤΡΟΦΙΜΩΝ'!D27</f>
        <v>840</v>
      </c>
      <c r="F14" s="11" t="str">
        <f>'[1]ΣΥΣΤΑΣΗ ΤΡΟΦΙΜΩΝ'!E27</f>
        <v>tr</v>
      </c>
      <c r="G14" s="11">
        <f>8*'[1]ΣΥΣΤΑΣΗ ΤΡΟΦΙΜΩΝ'!F27</f>
        <v>0</v>
      </c>
      <c r="H14" s="11">
        <f>8*'[1]ΣΥΣΤΑΣΗ ΤΡΟΦΙΜΩΝ'!G27</f>
        <v>0</v>
      </c>
      <c r="I14" s="11">
        <f>8*'[1]ΣΥΣΤΑΣΗ ΤΡΟΦΙΜΩΝ'!H27</f>
        <v>0</v>
      </c>
      <c r="J14" s="11">
        <f>8*'[1]ΣΥΣΤΑΣΗ ΤΡΟΦΙΜΩΝ'!I27</f>
        <v>0</v>
      </c>
      <c r="K14" s="11">
        <f>8*'[1]ΣΥΣΤΑΣΗ ΤΡΟΦΙΜΩΝ'!J27</f>
        <v>840</v>
      </c>
      <c r="L14" s="11">
        <f>8*'[1]ΣΥΣΤΑΣΗ ΤΡΟΦΙΜΩΝ'!K27</f>
        <v>16</v>
      </c>
      <c r="M14" s="11" t="str">
        <f>'[1]ΣΥΣΤΑΣΗ ΤΡΟΦΙΜΩΝ'!L27</f>
        <v>tr</v>
      </c>
      <c r="N14" s="11" t="str">
        <f>'[1]ΣΥΣΤΑΣΗ ΤΡΟΦΙΜΩΝ'!M27</f>
        <v>tr</v>
      </c>
      <c r="O14" s="11">
        <f>8*'[1]ΣΥΣΤΑΣΗ ΤΡΟΦΙΜΩΝ'!N27</f>
        <v>0</v>
      </c>
      <c r="P14" s="11">
        <f>8*'[1]ΣΥΣΤΑΣΗ ΤΡΟΦΙΜΩΝ'!O27</f>
        <v>0</v>
      </c>
      <c r="Q14" s="11" t="str">
        <f>'[1]ΣΥΣΤΑΣΗ ΤΡΟΦΙΜΩΝ'!P27</f>
        <v>tr</v>
      </c>
      <c r="R14" s="11">
        <f>8*'[1]ΣΥΣΤΑΣΗ ΤΡΟΦΙΜΩΝ'!Q27</f>
        <v>16</v>
      </c>
      <c r="S14" s="11" t="str">
        <f>'[1]ΣΥΣΤΑΣΗ ΤΡΟΦΙΜΩΝ'!R27</f>
        <v>tr</v>
      </c>
      <c r="T14" s="11">
        <f>8*'[1]ΣΥΣΤΑΣΗ ΤΡΟΦΙΜΩΝ'!S27</f>
        <v>1.6</v>
      </c>
      <c r="U14" s="11">
        <f>8*'[1]ΣΥΣΤΑΣΗ ΤΡΟΦΙΜΩΝ'!T27</f>
        <v>0.16</v>
      </c>
      <c r="V14" s="12" t="str">
        <f>'[1]ΣΥΣΤΑΣΗ ΤΡΟΦΙΜΩΝ'!U27</f>
        <v>tr</v>
      </c>
    </row>
    <row r="15" spans="1:22" ht="14.25">
      <c r="A15" s="10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4.25">
      <c r="A16" s="10" t="s">
        <v>34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</row>
    <row r="17" spans="1:22" ht="14.25">
      <c r="A17" s="10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14.25">
      <c r="A18" s="13" t="s">
        <v>29</v>
      </c>
      <c r="B18" s="11">
        <f aca="true" t="shared" si="2" ref="B18:V18">SUM(B13:B17)</f>
        <v>2240</v>
      </c>
      <c r="C18" s="11">
        <f t="shared" si="2"/>
        <v>3360</v>
      </c>
      <c r="D18" s="11">
        <f t="shared" si="2"/>
        <v>1440</v>
      </c>
      <c r="E18" s="11">
        <f t="shared" si="2"/>
        <v>840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840</v>
      </c>
      <c r="L18" s="11">
        <f t="shared" si="2"/>
        <v>16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16</v>
      </c>
      <c r="S18" s="11">
        <f t="shared" si="2"/>
        <v>0</v>
      </c>
      <c r="T18" s="11">
        <f t="shared" si="2"/>
        <v>1.6</v>
      </c>
      <c r="U18" s="11">
        <f t="shared" si="2"/>
        <v>0.16</v>
      </c>
      <c r="V18" s="12">
        <f t="shared" si="2"/>
        <v>0</v>
      </c>
    </row>
    <row r="19" spans="1:22" ht="28.5">
      <c r="A19" s="13" t="s">
        <v>36</v>
      </c>
      <c r="B19" s="11">
        <v>100</v>
      </c>
      <c r="C19" s="11">
        <f aca="true" t="shared" si="3" ref="C19:V19">100*C18/2240</f>
        <v>150</v>
      </c>
      <c r="D19" s="11">
        <f t="shared" si="3"/>
        <v>64.28571428571429</v>
      </c>
      <c r="E19" s="11">
        <f t="shared" si="3"/>
        <v>37.5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37.5</v>
      </c>
      <c r="L19" s="11">
        <f t="shared" si="3"/>
        <v>0.7142857142857143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  <c r="R19" s="11">
        <f t="shared" si="3"/>
        <v>0.7142857142857143</v>
      </c>
      <c r="S19" s="11">
        <f t="shared" si="3"/>
        <v>0</v>
      </c>
      <c r="T19" s="11">
        <f t="shared" si="3"/>
        <v>0.07142857142857142</v>
      </c>
      <c r="U19" s="11">
        <f t="shared" si="3"/>
        <v>0.007142857142857143</v>
      </c>
      <c r="V19" s="12">
        <f t="shared" si="3"/>
        <v>0</v>
      </c>
    </row>
    <row r="20" spans="1:22" ht="28.5">
      <c r="A20" s="10" t="s">
        <v>37</v>
      </c>
      <c r="B20" s="11">
        <f aca="true" t="shared" si="4" ref="B20:V20">B11+B18</f>
        <v>4974.08</v>
      </c>
      <c r="C20" s="11">
        <f t="shared" si="4"/>
        <v>14250.43</v>
      </c>
      <c r="D20" s="11">
        <f t="shared" si="4"/>
        <v>2066.82</v>
      </c>
      <c r="E20" s="11">
        <f t="shared" si="4"/>
        <v>2099.56</v>
      </c>
      <c r="F20" s="11">
        <f t="shared" si="4"/>
        <v>216.39</v>
      </c>
      <c r="G20" s="11">
        <f t="shared" si="4"/>
        <v>572.82</v>
      </c>
      <c r="H20" s="11">
        <f t="shared" si="4"/>
        <v>110.425</v>
      </c>
      <c r="I20" s="11">
        <f t="shared" si="4"/>
        <v>0</v>
      </c>
      <c r="J20" s="11">
        <f t="shared" si="4"/>
        <v>1227.5349999999999</v>
      </c>
      <c r="K20" s="11">
        <f t="shared" si="4"/>
        <v>872.025</v>
      </c>
      <c r="L20" s="11">
        <f t="shared" si="4"/>
        <v>715.75</v>
      </c>
      <c r="M20" s="11">
        <f t="shared" si="4"/>
        <v>5598</v>
      </c>
      <c r="N20" s="11">
        <f t="shared" si="4"/>
        <v>1351.05</v>
      </c>
      <c r="O20" s="11">
        <f t="shared" si="4"/>
        <v>1895.8</v>
      </c>
      <c r="P20" s="11">
        <f t="shared" si="4"/>
        <v>0.2</v>
      </c>
      <c r="Q20" s="11">
        <f t="shared" si="4"/>
        <v>3626.5</v>
      </c>
      <c r="R20" s="11">
        <f t="shared" si="4"/>
        <v>4698.3</v>
      </c>
      <c r="S20" s="11">
        <f t="shared" si="4"/>
        <v>48.05</v>
      </c>
      <c r="T20" s="11">
        <f t="shared" si="4"/>
        <v>36.010000000000005</v>
      </c>
      <c r="U20" s="11">
        <f t="shared" si="4"/>
        <v>5.8125</v>
      </c>
      <c r="V20" s="12">
        <f t="shared" si="4"/>
        <v>833.25</v>
      </c>
    </row>
    <row r="21" spans="1:47" ht="28.5">
      <c r="A21" s="14" t="s">
        <v>30</v>
      </c>
      <c r="B21" s="15">
        <v>100</v>
      </c>
      <c r="C21" s="15">
        <f aca="true" t="shared" si="5" ref="C21:V21">100*C20/$B$20</f>
        <v>286.4937837750901</v>
      </c>
      <c r="D21" s="15">
        <f t="shared" si="5"/>
        <v>41.55180455481215</v>
      </c>
      <c r="E21" s="15">
        <f t="shared" si="5"/>
        <v>42.210016726711274</v>
      </c>
      <c r="F21" s="15">
        <f t="shared" si="5"/>
        <v>4.350352225939269</v>
      </c>
      <c r="G21" s="15">
        <f t="shared" si="5"/>
        <v>11.51609945959856</v>
      </c>
      <c r="H21" s="15">
        <f t="shared" si="5"/>
        <v>2.220008524189398</v>
      </c>
      <c r="I21" s="15">
        <f t="shared" si="5"/>
        <v>0</v>
      </c>
      <c r="J21" s="15">
        <f t="shared" si="5"/>
        <v>24.678634038857435</v>
      </c>
      <c r="K21" s="15">
        <f t="shared" si="5"/>
        <v>17.531382687853835</v>
      </c>
      <c r="L21" s="15">
        <f t="shared" si="5"/>
        <v>14.38959566392177</v>
      </c>
      <c r="M21" s="15">
        <f t="shared" si="5"/>
        <v>112.5434251158003</v>
      </c>
      <c r="N21" s="15">
        <f t="shared" si="5"/>
        <v>27.16180680648482</v>
      </c>
      <c r="O21" s="15">
        <f t="shared" si="5"/>
        <v>38.11358080288214</v>
      </c>
      <c r="P21" s="15">
        <f t="shared" si="5"/>
        <v>0.004020844055584148</v>
      </c>
      <c r="Q21" s="15">
        <f t="shared" si="5"/>
        <v>72.90795483787957</v>
      </c>
      <c r="R21" s="15">
        <f t="shared" si="5"/>
        <v>94.45565813175502</v>
      </c>
      <c r="S21" s="15">
        <f t="shared" si="5"/>
        <v>0.9660077843540916</v>
      </c>
      <c r="T21" s="15">
        <f t="shared" si="5"/>
        <v>0.723952972207926</v>
      </c>
      <c r="U21" s="15">
        <f t="shared" si="5"/>
        <v>0.11685578036541432</v>
      </c>
      <c r="V21" s="16">
        <f t="shared" si="5"/>
        <v>16.75184154657746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4" spans="1:22" ht="45">
      <c r="A24" s="17"/>
      <c r="B24" s="18" t="s">
        <v>38</v>
      </c>
      <c r="C24" s="5" t="s">
        <v>39</v>
      </c>
      <c r="D24" s="5" t="s">
        <v>40</v>
      </c>
      <c r="E24" s="5" t="s">
        <v>41</v>
      </c>
      <c r="F24" s="5" t="s">
        <v>42</v>
      </c>
      <c r="G24" s="5" t="s">
        <v>43</v>
      </c>
      <c r="H24" s="5" t="s">
        <v>44</v>
      </c>
      <c r="I24" s="5" t="s">
        <v>45</v>
      </c>
      <c r="J24" s="5" t="s">
        <v>46</v>
      </c>
      <c r="K24" s="5" t="s">
        <v>47</v>
      </c>
      <c r="L24" s="5" t="s">
        <v>48</v>
      </c>
      <c r="M24" s="5" t="s">
        <v>49</v>
      </c>
      <c r="N24" s="5" t="s">
        <v>50</v>
      </c>
      <c r="O24" s="5" t="s">
        <v>51</v>
      </c>
      <c r="P24" s="5" t="s">
        <v>52</v>
      </c>
      <c r="Q24" s="5" t="s">
        <v>53</v>
      </c>
      <c r="R24" s="5" t="s">
        <v>54</v>
      </c>
      <c r="S24" s="5" t="s">
        <v>55</v>
      </c>
      <c r="T24" s="5" t="s">
        <v>56</v>
      </c>
      <c r="U24" s="6" t="s">
        <v>57</v>
      </c>
      <c r="V24" s="3"/>
    </row>
    <row r="25" spans="1:21" ht="14.25">
      <c r="A25" s="7" t="s">
        <v>23</v>
      </c>
      <c r="B25" s="8">
        <f>8.75*'[1]ΣΥΣΤΑΣΗ ΤΡΟΦΙΜΩΝ'!V7</f>
        <v>0</v>
      </c>
      <c r="C25" s="8">
        <f>8.75*'[1]ΣΥΣΤΑΣΗ ΤΡΟΦΙΜΩΝ'!W7*0.75</f>
        <v>9.1875</v>
      </c>
      <c r="D25" s="8">
        <f>8.75*'[1]ΣΥΣΤΑΣΗ ΤΡΟΦΙΜΩΝ'!X7*0.9</f>
        <v>0.70875</v>
      </c>
      <c r="E25" s="8">
        <f>8.75*'[1]ΣΥΣΤΑΣΗ ΤΡΟΦΙΜΩΝ'!Y7</f>
        <v>0</v>
      </c>
      <c r="F25" s="8">
        <f>8.75*'[1]ΣΥΣΤΑΣΗ ΤΡΟΦΙΜΩΝ'!Z7*0.9</f>
        <v>5.5125</v>
      </c>
      <c r="G25" s="8">
        <f>8.75*'[1]ΣΥΣΤΑΣΗ ΤΡΟΦΙΜΩΝ'!AA7*0.9</f>
        <v>3.9375</v>
      </c>
      <c r="H25" s="8">
        <f>8.75*'[1]ΣΥΣΤΑΣΗ ΤΡΟΦΙΜΩΝ'!AB7</f>
        <v>0</v>
      </c>
      <c r="I25" s="8">
        <f>8.75*'[1]ΣΥΣΤΑΣΗ ΤΡΟΦΙΜΩΝ'!AC7*0.65</f>
        <v>324.1875</v>
      </c>
      <c r="J25" s="8">
        <f>8.75*'[1]ΣΥΣΤΑΣΗ ΤΡΟΦΙΜΩΝ'!AD7</f>
        <v>0</v>
      </c>
      <c r="K25" s="8">
        <f>8.75*'[1]ΣΥΣΤΑΣΗ ΤΡΟΦΙΜΩΝ'!AE7</f>
        <v>0</v>
      </c>
      <c r="L25" s="8">
        <f>8.75*'[1]ΣΥΣΤΑΣΗ ΤΡΟΦΙΜΩΝ'!AF7</f>
        <v>0</v>
      </c>
      <c r="M25" s="8">
        <f>8.75*'[1]ΣΥΣΤΑΣΗ ΤΡΟΦΙΜΩΝ'!AG7</f>
        <v>12.25</v>
      </c>
      <c r="N25" s="8">
        <f>'[1]ΣΥΣΤΑΣΗ ΤΡΟΦΙΜΩΝ'!AH7</f>
        <v>6.387096774193548</v>
      </c>
      <c r="O25" s="8">
        <f>'[1]ΣΥΣΤΑΣΗ ΤΡΟΦΙΜΩΝ'!AI7</f>
        <v>16.387096774193548</v>
      </c>
      <c r="P25" s="8">
        <f>'[1]ΣΥΣΤΑΣΗ ΤΡΟΦΙΜΩΝ'!AJ7</f>
        <v>82.45161290322581</v>
      </c>
      <c r="Q25" s="8">
        <f>'[1]ΣΥΣΤΑΣΗ ΤΡΟΦΙΜΩΝ'!AK7</f>
        <v>0.8709677419354839</v>
      </c>
      <c r="R25" s="8">
        <f>'[1]ΣΥΣΤΑΣΗ ΤΡΟΦΙΜΩΝ'!AL7</f>
        <v>2.7096774193548385</v>
      </c>
      <c r="S25" s="8">
        <f>8.75*'[1]ΣΥΣΤΑΣΗ ΤΡΟΦΙΜΩΝ'!AM7</f>
        <v>2.625</v>
      </c>
      <c r="T25" s="8">
        <f>8.75*'[1]ΣΥΣΤΑΣΗ ΤΡΟΦΙΜΩΝ'!AN7</f>
        <v>2.625</v>
      </c>
      <c r="U25" s="9">
        <f>8.75*'[1]ΣΥΣΤΑΣΗ ΤΡΟΦΙΜΩΝ'!AO7</f>
        <v>8.75</v>
      </c>
    </row>
    <row r="26" spans="1:21" ht="14.25">
      <c r="A26" s="10" t="s">
        <v>24</v>
      </c>
      <c r="B26" s="11">
        <f>8.75*'[1]ΣΥΣΤΑΣΗ ΤΡΟΦΙΜΩΝ'!V6</f>
        <v>0</v>
      </c>
      <c r="C26" s="11">
        <f>8.75*'[1]ΣΥΣΤΑΣΗ ΤΡΟΦΙΜΩΝ'!W6*0.75</f>
        <v>0.65625</v>
      </c>
      <c r="D26" s="11">
        <f>8.75*'[1]ΣΥΣΤΑΣΗ ΤΡΟΦΙΜΩΝ'!X6*0.9</f>
        <v>0.23625000000000002</v>
      </c>
      <c r="E26" s="11">
        <f>8.75*'[1]ΣΥΣΤΑΣΗ ΤΡΟΦΙΜΩΝ'!Y6</f>
        <v>0</v>
      </c>
      <c r="F26" s="11">
        <f>8.75*'[1]ΣΥΣΤΑΣΗ ΤΡΟΦΙΜΩΝ'!Z6*0.9</f>
        <v>5.5125</v>
      </c>
      <c r="G26" s="11">
        <f>8.75*'[1]ΣΥΣΤΑΣΗ ΤΡΟΦΙΜΩΝ'!AA6*0.9</f>
        <v>1.1812500000000001</v>
      </c>
      <c r="H26" s="11">
        <f>8.75*'[1]ΣΥΣΤΑΣΗ ΤΡΟΦΙΜΩΝ'!AB6</f>
        <v>0</v>
      </c>
      <c r="I26" s="11">
        <f>8.75*'[1]ΣΥΣΤΑΣΗ ΤΡΟΦΙΜΩΝ'!AC6*0.65</f>
        <v>176.3125</v>
      </c>
      <c r="J26" s="11">
        <f>8.75*'[1]ΣΥΣΤΑΣΗ ΤΡΟΦΙΜΩΝ'!AD6</f>
        <v>0</v>
      </c>
      <c r="K26" s="11">
        <f>8.75*'[1]ΣΥΣΤΑΣΗ ΤΡΟΦΙΜΩΝ'!AE6</f>
        <v>0</v>
      </c>
      <c r="L26" s="11">
        <f>8.75*'[1]ΣΥΣΤΑΣΗ ΤΡΟΦΙΜΩΝ'!AF6</f>
        <v>0</v>
      </c>
      <c r="M26" s="11">
        <f>8.75*'[1]ΣΥΣΤΑΣΗ ΤΡΟΦΙΜΩΝ'!AG6</f>
        <v>2.625</v>
      </c>
      <c r="N26" s="11">
        <f>'[1]ΣΥΣΤΑΣΗ ΤΡΟΦΙΜΩΝ'!AH6</f>
        <v>3.501945525291829</v>
      </c>
      <c r="O26" s="11">
        <f>'[1]ΣΥΣΤΑΣΗ ΤΡΟΦΙΜΩΝ'!AI6</f>
        <v>12.784880489160644</v>
      </c>
      <c r="P26" s="11">
        <f>'[1]ΣΥΣΤΑΣΗ ΤΡΟΦΙΜΩΝ'!AJ6</f>
        <v>83.71317398554753</v>
      </c>
      <c r="Q26" s="11">
        <f>'[1]ΣΥΣΤΑΣΗ ΤΡΟΦΙΜΩΝ'!AK6</f>
        <v>0.500277932184547</v>
      </c>
      <c r="R26" s="11">
        <f>'[1]ΣΥΣΤΑΣΗ ΤΡΟΦΙΜΩΝ'!AL6</f>
        <v>1.556420233463035</v>
      </c>
      <c r="S26" s="11">
        <f>8.75*'[1]ΣΥΣΤΑΣΗ ΤΡΟΦΙΜΩΝ'!AM6</f>
        <v>1.75</v>
      </c>
      <c r="T26" s="11">
        <f>8.75*'[1]ΣΥΣΤΑΣΗ ΤΡΟΦΙΜΩΝ'!AN6</f>
        <v>0.875</v>
      </c>
      <c r="U26" s="12">
        <f>8.75*'[1]ΣΥΣΤΑΣΗ ΤΡΟΦΙΜΩΝ'!AO6</f>
        <v>5.25</v>
      </c>
    </row>
    <row r="27" spans="1:21" ht="14.25">
      <c r="A27" s="10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0" t="s">
        <v>26</v>
      </c>
      <c r="B28" s="11" t="str">
        <f>'[1]ΣΥΣΤΑΣΗ ΤΡΟΦΙΜΩΝ'!V111</f>
        <v>tr</v>
      </c>
      <c r="C28" s="11" t="str">
        <f>'[1]ΣΥΣΤΑΣΗ ΤΡΟΦΙΜΩΝ'!W111</f>
        <v>tr</v>
      </c>
      <c r="D28" s="11" t="str">
        <f>'[1]ΣΥΣΤΑΣΗ ΤΡΟΦΙΜΩΝ'!X111</f>
        <v>tr</v>
      </c>
      <c r="E28" s="11">
        <f>0.2*'[1]ΣΥΣΤΑΣΗ ΤΡΟΦΙΜΩΝ'!Y111</f>
        <v>0</v>
      </c>
      <c r="F28" s="11" t="str">
        <f>'[1]ΣΥΣΤΑΣΗ ΤΡΟΦΙΜΩΝ'!Z111</f>
        <v>tr</v>
      </c>
      <c r="G28" s="11" t="str">
        <f>'[1]ΣΥΣΤΑΣΗ ΤΡΟΦΙΜΩΝ'!AA111</f>
        <v>tr</v>
      </c>
      <c r="H28" s="11">
        <f>0.2*'[1]ΣΥΣΤΑΣΗ ΤΡΟΦΙΜΩΝ'!AB111</f>
        <v>0</v>
      </c>
      <c r="I28" s="11" t="str">
        <f>'[1]ΣΥΣΤΑΣΗ ΤΡΟΦΙΜΩΝ'!AC111</f>
        <v>tr</v>
      </c>
      <c r="J28" s="11">
        <f>0.2*'[1]ΣΥΣΤΑΣΗ ΤΡΟΦΙΜΩΝ'!AD111</f>
        <v>0</v>
      </c>
      <c r="K28" s="11">
        <f>0.2*'[1]ΣΥΣΤΑΣΗ ΤΡΟΦΙΜΩΝ'!AE111</f>
        <v>0</v>
      </c>
      <c r="L28" s="11">
        <f>0.2*'[1]ΣΥΣΤΑΣΗ ΤΡΟΦΙΜΩΝ'!AF111</f>
        <v>0</v>
      </c>
      <c r="M28" s="11" t="str">
        <f>'[1]ΣΥΣΤΑΣΗ ΤΡΟΦΙΜΩΝ'!AG111</f>
        <v>tr</v>
      </c>
      <c r="N28" s="11">
        <f>'[1]ΣΥΣΤΑΣΗ ΤΡΟΦΙΜΩΝ'!AH111</f>
        <v>0</v>
      </c>
      <c r="O28" s="11">
        <f>'[1]ΣΥΣΤΑΣΗ ΤΡΟΦΙΜΩΝ'!AI111</f>
        <v>12.093023255813954</v>
      </c>
      <c r="P28" s="11">
        <f>'[1]ΣΥΣΤΑΣΗ ΤΡΟΦΙΜΩΝ'!AJ111</f>
        <v>87.90697674418604</v>
      </c>
      <c r="Q28" s="11">
        <f>'[1]ΣΥΣΤΑΣΗ ΤΡΟΦΙΜΩΝ'!AK111</f>
        <v>0</v>
      </c>
      <c r="R28" s="11">
        <f>'[1]ΣΥΣΤΑΣΗ ΤΡΟΦΙΜΩΝ'!AL111</f>
        <v>0</v>
      </c>
      <c r="S28" s="11">
        <f>0.2*'[1]ΣΥΣΤΑΣΗ ΤΡΟΦΙΜΩΝ'!AM111</f>
        <v>0</v>
      </c>
      <c r="T28" s="11">
        <f>0.2*'[1]ΣΥΣΤΑΣΗ ΤΡΟΦΙΜΩΝ'!AN111</f>
        <v>0</v>
      </c>
      <c r="U28" s="12">
        <f>0.2*'[1]ΣΥΣΤΑΣΗ ΤΡΟΦΙΜΩΝ'!AO111</f>
        <v>0</v>
      </c>
    </row>
    <row r="29" spans="1:21" ht="28.5">
      <c r="A29" s="10" t="s">
        <v>27</v>
      </c>
      <c r="B29" s="11">
        <f>2*'[1]ΣΥΣΤΑΣΗ ΤΡΟΦΙΜΩΝ'!V65</f>
        <v>6</v>
      </c>
      <c r="C29" s="11">
        <f>2*'[1]ΣΥΣΤΑΣΗ ΤΡΟΦΙΜΩΝ'!W65</f>
        <v>0.36</v>
      </c>
      <c r="D29" s="11">
        <f>2*'[1]ΣΥΣΤΑΣΗ ΤΡΟΦΙΜΩΝ'!X65</f>
        <v>0.02</v>
      </c>
      <c r="E29" s="11" t="str">
        <f>'[1]ΣΥΣΤΑΣΗ ΤΡΟΦΙΜΩΝ'!Y65</f>
        <v>tr</v>
      </c>
      <c r="F29" s="11">
        <f>2*'[1]ΣΥΣΤΑΣΗ ΤΡΟΦΙΜΩΝ'!Z65</f>
        <v>1</v>
      </c>
      <c r="G29" s="11">
        <f>2*'[1]ΣΥΣΤΑΣΗ ΤΡΟΦΙΜΩΝ'!AA65</f>
        <v>0.66</v>
      </c>
      <c r="H29" s="11">
        <f>2*'[1]ΣΥΣΤΑΣΗ ΤΡΟΦΙΜΩΝ'!AB65</f>
        <v>0</v>
      </c>
      <c r="I29" s="11">
        <f>2*'[1]ΣΥΣΤΑΣΗ ΤΡΟΦΙΜΩΝ'!AC65</f>
        <v>52</v>
      </c>
      <c r="J29" s="11">
        <f>2*'[1]ΣΥΣΤΑΣΗ ΤΡΟΦΙΜΩΝ'!AD65</f>
        <v>12</v>
      </c>
      <c r="K29" s="11">
        <f>2*'[1]ΣΥΣΤΑΣΗ ΤΡΟΦΙΜΩΝ'!AE65</f>
        <v>0</v>
      </c>
      <c r="L29" s="11">
        <f>2*'[1]ΣΥΣΤΑΣΗ ΤΡΟΦΙΜΩΝ'!AF65</f>
        <v>0</v>
      </c>
      <c r="M29" s="11">
        <f>2*'[1]ΣΥΣΤΑΣΗ ΤΡΟΦΙΜΩΝ'!AG65</f>
        <v>0.12</v>
      </c>
      <c r="N29" s="11">
        <f>'[1]ΣΥΣΤΑΣΗ ΤΡΟΦΙΜΩΝ'!AH65</f>
        <v>1.1826544021024967</v>
      </c>
      <c r="O29" s="11">
        <f>'[1]ΣΥΣΤΑΣΗ ΤΡΟΦΙΜΩΝ'!AI65</f>
        <v>9.461235216819974</v>
      </c>
      <c r="P29" s="11">
        <f>'[1]ΣΥΣΤΑΣΗ ΤΡΟΦΙΜΩΝ'!AJ65</f>
        <v>89.35611038107754</v>
      </c>
      <c r="Q29" s="11">
        <f>'[1]ΣΥΣΤΑΣΗ ΤΡΟΦΙΜΩΝ'!AK65</f>
        <v>0</v>
      </c>
      <c r="R29" s="11">
        <f>'[1]ΣΥΣΤΑΣΗ ΤΡΟΦΙΜΩΝ'!AL65</f>
        <v>3.6793692509855456</v>
      </c>
      <c r="S29" s="11" t="str">
        <f>'[1]ΣΥΣΤΑΣΗ ΤΡΟΦΙΜΩΝ'!AM65</f>
        <v>tr</v>
      </c>
      <c r="T29" s="11" t="str">
        <f>'[1]ΣΥΣΤΑΣΗ ΤΡΟΦΙΜΩΝ'!AN65</f>
        <v>tr</v>
      </c>
      <c r="U29" s="12">
        <f>2*'[1]ΣΥΣΤΑΣΗ ΤΡΟΦΙΜΩΝ'!AO65</f>
        <v>0.2</v>
      </c>
    </row>
    <row r="30" spans="1:21" ht="14.2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ht="14.25">
      <c r="A31" s="13" t="s">
        <v>29</v>
      </c>
      <c r="B31" s="11">
        <f aca="true" t="shared" si="6" ref="B31:M31">SUM(B25:B30)</f>
        <v>6</v>
      </c>
      <c r="C31" s="11">
        <f t="shared" si="6"/>
        <v>10.20375</v>
      </c>
      <c r="D31" s="11">
        <f t="shared" si="6"/>
        <v>0.9650000000000001</v>
      </c>
      <c r="E31" s="11">
        <f t="shared" si="6"/>
        <v>0</v>
      </c>
      <c r="F31" s="11">
        <f t="shared" si="6"/>
        <v>12.025</v>
      </c>
      <c r="G31" s="11">
        <f t="shared" si="6"/>
        <v>5.7787500000000005</v>
      </c>
      <c r="H31" s="11">
        <f t="shared" si="6"/>
        <v>0</v>
      </c>
      <c r="I31" s="11">
        <f t="shared" si="6"/>
        <v>552.5</v>
      </c>
      <c r="J31" s="11">
        <f t="shared" si="6"/>
        <v>12</v>
      </c>
      <c r="K31" s="11">
        <f t="shared" si="6"/>
        <v>0</v>
      </c>
      <c r="L31" s="11">
        <f t="shared" si="6"/>
        <v>0</v>
      </c>
      <c r="M31" s="11">
        <f t="shared" si="6"/>
        <v>14.995</v>
      </c>
      <c r="N31" s="19">
        <f>9*G11*100/C11</f>
        <v>47.3386266657974</v>
      </c>
      <c r="O31" s="19">
        <f>4*F11*100/C11</f>
        <v>7.947895537641764</v>
      </c>
      <c r="P31" s="19">
        <f>4*E11*100/C11</f>
        <v>46.2630033892142</v>
      </c>
      <c r="Q31" s="11">
        <f>9*S31*100/C11</f>
        <v>0.3615559716191188</v>
      </c>
      <c r="R31" s="11">
        <f>4*K11*100/C11</f>
        <v>1.1762620943341997</v>
      </c>
      <c r="S31" s="11">
        <f>SUM(S25:S30)</f>
        <v>4.375</v>
      </c>
      <c r="T31" s="11">
        <f>SUM(T25:T30)</f>
        <v>3.5</v>
      </c>
      <c r="U31" s="12">
        <f>SUM(U25:U30)</f>
        <v>14.2</v>
      </c>
    </row>
    <row r="32" spans="1:21" ht="28.5">
      <c r="A32" s="13" t="s">
        <v>30</v>
      </c>
      <c r="B32" s="11">
        <f aca="true" t="shared" si="7" ref="B32:M32">100*B31/$B$11</f>
        <v>0.21945224719101125</v>
      </c>
      <c r="C32" s="11">
        <f t="shared" si="7"/>
        <v>0.3732059778792135</v>
      </c>
      <c r="D32" s="11">
        <f t="shared" si="7"/>
        <v>0.03529523642322098</v>
      </c>
      <c r="E32" s="11">
        <f t="shared" si="7"/>
        <v>0</v>
      </c>
      <c r="F32" s="11">
        <f t="shared" si="7"/>
        <v>0.4398188787453184</v>
      </c>
      <c r="G32" s="11">
        <f t="shared" si="7"/>
        <v>0.2113599455758427</v>
      </c>
      <c r="H32" s="11">
        <f t="shared" si="7"/>
        <v>0</v>
      </c>
      <c r="I32" s="11">
        <f t="shared" si="7"/>
        <v>20.20789442883895</v>
      </c>
      <c r="J32" s="11">
        <f t="shared" si="7"/>
        <v>0.4389044943820225</v>
      </c>
      <c r="K32" s="11">
        <f t="shared" si="7"/>
        <v>0</v>
      </c>
      <c r="L32" s="11">
        <f t="shared" si="7"/>
        <v>0</v>
      </c>
      <c r="M32" s="11">
        <f t="shared" si="7"/>
        <v>0.5484477411048689</v>
      </c>
      <c r="N32" s="11"/>
      <c r="O32" s="11"/>
      <c r="P32" s="11"/>
      <c r="Q32" s="11"/>
      <c r="R32" s="11"/>
      <c r="S32" s="11">
        <f>100*S31/$B$11</f>
        <v>0.16001726357677903</v>
      </c>
      <c r="T32" s="11">
        <f>100*T31/$B$11</f>
        <v>0.12801381086142322</v>
      </c>
      <c r="U32" s="12">
        <f>100*U31/$B$11</f>
        <v>0.5193703183520599</v>
      </c>
    </row>
    <row r="33" spans="1:21" ht="14.25">
      <c r="A33" s="10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1:21" ht="14.25">
      <c r="A34" s="10" t="s">
        <v>32</v>
      </c>
      <c r="B34" s="11" t="str">
        <f>'[1]ΣΥΣΤΑΣΗ ΤΡΟΦΙΜΩΝ'!V27</f>
        <v>tr</v>
      </c>
      <c r="C34" s="11">
        <f>8*'[1]ΣΥΣΤΑΣΗ ΤΡΟΦΙΜΩΝ'!W27</f>
        <v>0</v>
      </c>
      <c r="D34" s="11">
        <f>8*'[1]ΣΥΣΤΑΣΗ ΤΡΟΦΙΜΩΝ'!X27</f>
        <v>0</v>
      </c>
      <c r="E34" s="11">
        <f>8*'[1]ΣΥΣΤΑΣΗ ΤΡΟΦΙΜΩΝ'!Y27</f>
        <v>0</v>
      </c>
      <c r="F34" s="11">
        <f>8*'[1]ΣΥΣΤΑΣΗ ΤΡΟΦΙΜΩΝ'!Z27</f>
        <v>0</v>
      </c>
      <c r="G34" s="11">
        <f>8*'[1]ΣΥΣΤΑΣΗ ΤΡΟΦΙΜΩΝ'!AA27</f>
        <v>0</v>
      </c>
      <c r="H34" s="11">
        <f>8*'[1]ΣΥΣΤΑΣΗ ΤΡΟΦΙΜΩΝ'!AB27</f>
        <v>0</v>
      </c>
      <c r="I34" s="11">
        <f>8*'[1]ΣΥΣΤΑΣΗ ΤΡΟΦΙΜΩΝ'!AC27</f>
        <v>0</v>
      </c>
      <c r="J34" s="11">
        <f>8*'[1]ΣΥΣΤΑΣΗ ΤΡΟΦΙΜΩΝ'!AD27</f>
        <v>0</v>
      </c>
      <c r="K34" s="11">
        <f>8*'[1]ΣΥΣΤΑΣΗ ΤΡΟΦΙΜΩΝ'!AE27</f>
        <v>0</v>
      </c>
      <c r="L34" s="11">
        <f>8*'[1]ΣΥΣΤΑΣΗ ΤΡΟΦΙΜΩΝ'!AF27</f>
        <v>0</v>
      </c>
      <c r="M34" s="11">
        <f>8*'[1]ΣΥΣΤΑΣΗ ΤΡΟΦΙΜΩΝ'!AG27</f>
        <v>0</v>
      </c>
      <c r="N34" s="11">
        <f>'[1]ΣΥΣΤΑΣΗ ΤΡΟΦΙΜΩΝ'!AH27</f>
        <v>0</v>
      </c>
      <c r="O34" s="11">
        <v>0</v>
      </c>
      <c r="P34" s="11">
        <f>'[1]ΣΥΣΤΑΣΗ ΤΡΟΦΙΜΩΝ'!AJ27</f>
        <v>100</v>
      </c>
      <c r="Q34" s="11">
        <f>'[1]ΣΥΣΤΑΣΗ ΤΡΟΦΙΜΩΝ'!AK27</f>
        <v>0</v>
      </c>
      <c r="R34" s="11">
        <f>'[1]ΣΥΣΤΑΣΗ ΤΡΟΦΙΜΩΝ'!AL27</f>
        <v>100</v>
      </c>
      <c r="S34" s="11">
        <f>8*'[1]ΣΥΣΤΑΣΗ ΤΡΟΦΙΜΩΝ'!AM27</f>
        <v>0</v>
      </c>
      <c r="T34" s="11">
        <f>8*'[1]ΣΥΣΤΑΣΗ ΤΡΟΦΙΜΩΝ'!AN27</f>
        <v>0</v>
      </c>
      <c r="U34" s="12">
        <f>8*'[1]ΣΥΣΤΑΣΗ ΤΡΟΦΙΜΩΝ'!AO27</f>
        <v>0</v>
      </c>
    </row>
    <row r="35" spans="1:21" ht="14.25">
      <c r="A35" s="10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1:21" ht="14.25">
      <c r="A36" s="10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ht="14.25">
      <c r="A37" s="10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4.25">
      <c r="A38" s="13" t="s">
        <v>29</v>
      </c>
      <c r="B38" s="11">
        <f aca="true" t="shared" si="8" ref="B38:U38">SUM(B33:B37)</f>
        <v>0</v>
      </c>
      <c r="C38" s="11">
        <f t="shared" si="8"/>
        <v>0</v>
      </c>
      <c r="D38" s="11">
        <f t="shared" si="8"/>
        <v>0</v>
      </c>
      <c r="E38" s="11">
        <f t="shared" si="8"/>
        <v>0</v>
      </c>
      <c r="F38" s="11">
        <f t="shared" si="8"/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  <c r="O38" s="11">
        <f t="shared" si="8"/>
        <v>0</v>
      </c>
      <c r="P38" s="11">
        <f t="shared" si="8"/>
        <v>100</v>
      </c>
      <c r="Q38" s="11">
        <f t="shared" si="8"/>
        <v>0</v>
      </c>
      <c r="R38" s="11">
        <f t="shared" si="8"/>
        <v>100</v>
      </c>
      <c r="S38" s="11">
        <f t="shared" si="8"/>
        <v>0</v>
      </c>
      <c r="T38" s="11">
        <f t="shared" si="8"/>
        <v>0</v>
      </c>
      <c r="U38" s="12">
        <f t="shared" si="8"/>
        <v>0</v>
      </c>
    </row>
    <row r="39" spans="1:21" ht="28.5">
      <c r="A39" s="13" t="s">
        <v>36</v>
      </c>
      <c r="B39" s="11">
        <f aca="true" t="shared" si="9" ref="B39:M39">100*B38/2240</f>
        <v>0</v>
      </c>
      <c r="C39" s="11">
        <f t="shared" si="9"/>
        <v>0</v>
      </c>
      <c r="D39" s="11">
        <f t="shared" si="9"/>
        <v>0</v>
      </c>
      <c r="E39" s="11">
        <f t="shared" si="9"/>
        <v>0</v>
      </c>
      <c r="F39" s="11">
        <f t="shared" si="9"/>
        <v>0</v>
      </c>
      <c r="G39" s="11">
        <f t="shared" si="9"/>
        <v>0</v>
      </c>
      <c r="H39" s="11">
        <f t="shared" si="9"/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/>
      <c r="O39" s="11"/>
      <c r="P39" s="11"/>
      <c r="Q39" s="11"/>
      <c r="R39" s="11"/>
      <c r="S39" s="11">
        <f>100*S38/2240</f>
        <v>0</v>
      </c>
      <c r="T39" s="11">
        <f>100*T38/2240</f>
        <v>0</v>
      </c>
      <c r="U39" s="12">
        <f>100*U38/2240</f>
        <v>0</v>
      </c>
    </row>
    <row r="40" spans="1:21" ht="28.5">
      <c r="A40" s="10" t="s">
        <v>37</v>
      </c>
      <c r="B40" s="11">
        <f aca="true" t="shared" si="10" ref="B40:M40">B31+B38</f>
        <v>6</v>
      </c>
      <c r="C40" s="11">
        <f t="shared" si="10"/>
        <v>10.20375</v>
      </c>
      <c r="D40" s="11">
        <f t="shared" si="10"/>
        <v>0.9650000000000001</v>
      </c>
      <c r="E40" s="11">
        <f t="shared" si="10"/>
        <v>0</v>
      </c>
      <c r="F40" s="11">
        <f t="shared" si="10"/>
        <v>12.025</v>
      </c>
      <c r="G40" s="11">
        <f t="shared" si="10"/>
        <v>5.7787500000000005</v>
      </c>
      <c r="H40" s="11">
        <f t="shared" si="10"/>
        <v>0</v>
      </c>
      <c r="I40" s="11">
        <f t="shared" si="10"/>
        <v>552.5</v>
      </c>
      <c r="J40" s="11">
        <f t="shared" si="10"/>
        <v>12</v>
      </c>
      <c r="K40" s="11">
        <f t="shared" si="10"/>
        <v>0</v>
      </c>
      <c r="L40" s="11">
        <f t="shared" si="10"/>
        <v>0</v>
      </c>
      <c r="M40" s="11">
        <f t="shared" si="10"/>
        <v>14.995</v>
      </c>
      <c r="N40" s="19">
        <f>9*G20*100/C20</f>
        <v>36.17701360590522</v>
      </c>
      <c r="O40" s="19">
        <f>4*F20*100/C20</f>
        <v>6.0739219798981505</v>
      </c>
      <c r="P40" s="19">
        <f>4*E20*100/C20</f>
        <v>58.933239207518646</v>
      </c>
      <c r="Q40" s="11">
        <f>9*S40*100/C20</f>
        <v>0.27630745177513943</v>
      </c>
      <c r="R40" s="11">
        <f>4*K20*100/C20</f>
        <v>24.47715612792035</v>
      </c>
      <c r="S40" s="11">
        <f>S31+S38</f>
        <v>4.375</v>
      </c>
      <c r="T40" s="11">
        <f>T31+T38</f>
        <v>3.5</v>
      </c>
      <c r="U40" s="12">
        <f>U31+U38</f>
        <v>14.2</v>
      </c>
    </row>
    <row r="41" spans="1:21" ht="28.5">
      <c r="A41" s="14" t="s">
        <v>30</v>
      </c>
      <c r="B41" s="15">
        <f aca="true" t="shared" si="11" ref="B41:M41">100*B40/$B$20</f>
        <v>0.12062532166752445</v>
      </c>
      <c r="C41" s="15">
        <f t="shared" si="11"/>
        <v>0.20513843766083376</v>
      </c>
      <c r="D41" s="15">
        <f t="shared" si="11"/>
        <v>0.019400572568193518</v>
      </c>
      <c r="E41" s="15">
        <f t="shared" si="11"/>
        <v>0</v>
      </c>
      <c r="F41" s="15">
        <f t="shared" si="11"/>
        <v>0.24175324884199692</v>
      </c>
      <c r="G41" s="15">
        <f t="shared" si="11"/>
        <v>0.11617726293103449</v>
      </c>
      <c r="H41" s="15">
        <f t="shared" si="11"/>
        <v>0</v>
      </c>
      <c r="I41" s="15">
        <f t="shared" si="11"/>
        <v>11.10758170355121</v>
      </c>
      <c r="J41" s="15">
        <f t="shared" si="11"/>
        <v>0.2412506433350489</v>
      </c>
      <c r="K41" s="15">
        <f t="shared" si="11"/>
        <v>0</v>
      </c>
      <c r="L41" s="15">
        <f t="shared" si="11"/>
        <v>0</v>
      </c>
      <c r="M41" s="15">
        <f t="shared" si="11"/>
        <v>0.3014627830674215</v>
      </c>
      <c r="N41" s="15"/>
      <c r="O41" s="15"/>
      <c r="P41" s="15"/>
      <c r="Q41" s="15"/>
      <c r="R41" s="15"/>
      <c r="S41" s="15">
        <f>100*S40/$B$20</f>
        <v>0.08795596371590324</v>
      </c>
      <c r="T41" s="15">
        <f>100*T40/$B$20</f>
        <v>0.07036477097272259</v>
      </c>
      <c r="U41" s="16">
        <f>100*U40/$B$20</f>
        <v>0.28547992794647453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2011-08-06T18:27:46Z</dcterms:created>
  <dcterms:modified xsi:type="dcterms:W3CDTF">2011-08-06T18:27:58Z</dcterms:modified>
  <cp:category/>
  <cp:version/>
  <cp:contentType/>
  <cp:contentStatus/>
</cp:coreProperties>
</file>