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Κεφτέδε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<sst xmlns="http://schemas.openxmlformats.org/spreadsheetml/2006/main" count="88" uniqueCount="60">
  <si>
    <t>ΚΕΦΤΕΔΕΣ</t>
  </si>
  <si>
    <t>Τρόπος παρασκευής: τηγάνισμα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</si>
  <si>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</si>
  <si>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</si>
  <si>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</si>
  <si>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</si>
  <si>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</si>
  <si>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</si>
  <si>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</si>
  <si>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</si>
  <si>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</si>
  <si>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</si>
  <si>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</si>
  <si>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</si>
  <si>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</si>
  <si>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</si>
  <si>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</si>
  <si>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</si>
  <si>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</si>
  <si>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</si>
  <si>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</si>
  <si>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</si>
  <si>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</si>
  <si>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κιμάς</t>
  </si>
  <si>
    <t>3-4 πατάτες τριμμένες</t>
  </si>
  <si>
    <t>3/4 δέσμης μαϊντανό ψιλοκομμένο</t>
  </si>
  <si>
    <t>2 φέτες ψωμί μουσκεμένο σε νερό και στραγγισμένο (60+30g νερό)</t>
  </si>
  <si>
    <t>-</t>
  </si>
  <si>
    <t>2 κρεμμύδια ψιλοκομμένα</t>
  </si>
  <si>
    <t>tr</t>
  </si>
  <si>
    <t>2 αυγά</t>
  </si>
  <si>
    <t>δυόσμος</t>
  </si>
  <si>
    <t>αλάτι</t>
  </si>
  <si>
    <t>πιπέρι</t>
  </si>
  <si>
    <t>κανέλα</t>
  </si>
  <si>
    <t>λάδι για τηγάνισμα</t>
  </si>
  <si>
    <t>ΣΥΝΟΛΟ</t>
  </si>
  <si>
    <t>ΣΥΝΟΛΟ ΣΕ 100g ΩΜΟΥ ΠΡΟΪΟΝΤΟΣ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</si>
  <si>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</si>
  <si>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</si>
  <si>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</si>
  <si>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</si>
  <si>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</si>
  <si>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</si>
  <si>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</si>
  <si>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</si>
  <si>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</si>
  <si>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</si>
  <si>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</si>
  <si>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</si>
  <si>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</si>
  <si>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</si>
  <si>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</si>
  <si>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</si>
  <si>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</si>
  <si>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</si>
  <si>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</si>
  <si>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</si>
  <si>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</si>
  <si>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3-4 πατάτες τριμμένες (600*0,8)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</si>
</sst>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0" fontId="0" fillId="0" borderId="0" xfId="0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  <xf numFmtId="2" fontId="0" fillId="0" borderId="16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16">
          <cell r="B16">
            <v>147</v>
          </cell>
          <cell r="C16">
            <v>75.1</v>
          </cell>
          <cell r="D16" t="str">
            <v>tr</v>
          </cell>
          <cell r="E16">
            <v>12.5</v>
          </cell>
          <cell r="F16">
            <v>10.8</v>
          </cell>
          <cell r="G16">
            <v>0</v>
          </cell>
          <cell r="H16">
            <v>385</v>
          </cell>
          <cell r="I16">
            <v>0</v>
          </cell>
          <cell r="J16" t="str">
            <v>tr</v>
          </cell>
          <cell r="K16">
            <v>57</v>
          </cell>
          <cell r="L16">
            <v>200</v>
          </cell>
          <cell r="M16">
            <v>12</v>
          </cell>
          <cell r="P16">
            <v>140</v>
          </cell>
          <cell r="Q16">
            <v>130</v>
          </cell>
          <cell r="R16">
            <v>1.9</v>
          </cell>
          <cell r="S16">
            <v>1.3</v>
          </cell>
          <cell r="T16">
            <v>0.08</v>
          </cell>
          <cell r="U16">
            <v>11</v>
          </cell>
          <cell r="V16">
            <v>53</v>
          </cell>
          <cell r="W16">
            <v>0.07</v>
          </cell>
          <cell r="X16">
            <v>0.35</v>
          </cell>
          <cell r="Y16" t="str">
            <v>tr</v>
          </cell>
          <cell r="Z16">
            <v>0.1</v>
          </cell>
          <cell r="AA16">
            <v>0.12</v>
          </cell>
          <cell r="AB16">
            <v>1.1</v>
          </cell>
          <cell r="AC16">
            <v>39</v>
          </cell>
          <cell r="AD16">
            <v>0</v>
          </cell>
          <cell r="AE16">
            <v>190</v>
          </cell>
          <cell r="AF16">
            <v>1.75</v>
          </cell>
          <cell r="AG16">
            <v>1.11</v>
          </cell>
          <cell r="AH16">
            <v>66.12244897959184</v>
          </cell>
          <cell r="AI16">
            <v>34.01360544217687</v>
          </cell>
          <cell r="AK16">
            <v>18.979591836734695</v>
          </cell>
          <cell r="AM16">
            <v>3.1</v>
          </cell>
          <cell r="AN16">
            <v>4.7</v>
          </cell>
          <cell r="AO16">
            <v>1.2</v>
          </cell>
        </row>
        <row r="61">
          <cell r="B61">
            <v>75</v>
          </cell>
          <cell r="C61">
            <v>79</v>
          </cell>
          <cell r="D61">
            <v>17.2</v>
          </cell>
          <cell r="E61">
            <v>2.1</v>
          </cell>
          <cell r="F61">
            <v>0.2</v>
          </cell>
          <cell r="G61">
            <v>1.6</v>
          </cell>
          <cell r="H61">
            <v>0</v>
          </cell>
          <cell r="I61">
            <v>16.6</v>
          </cell>
          <cell r="J61">
            <v>0.6</v>
          </cell>
          <cell r="K61">
            <v>5</v>
          </cell>
          <cell r="L61">
            <v>37</v>
          </cell>
          <cell r="M61">
            <v>17</v>
          </cell>
          <cell r="N61">
            <v>66</v>
          </cell>
          <cell r="O61">
            <v>0.1</v>
          </cell>
          <cell r="P61">
            <v>7</v>
          </cell>
          <cell r="Q61">
            <v>360</v>
          </cell>
          <cell r="R61">
            <v>0.4</v>
          </cell>
          <cell r="S61">
            <v>0.3</v>
          </cell>
          <cell r="T61">
            <v>0.08</v>
          </cell>
          <cell r="U61">
            <v>1</v>
          </cell>
          <cell r="V61">
            <v>3</v>
          </cell>
          <cell r="W61">
            <v>0.21</v>
          </cell>
          <cell r="X61">
            <v>0.02</v>
          </cell>
          <cell r="Z61">
            <v>0.6</v>
          </cell>
          <cell r="AA61">
            <v>0.44</v>
          </cell>
          <cell r="AB61">
            <v>0</v>
          </cell>
          <cell r="AC61">
            <v>35</v>
          </cell>
          <cell r="AD61">
            <v>11</v>
          </cell>
          <cell r="AE61">
            <v>0</v>
          </cell>
          <cell r="AF61">
            <v>0</v>
          </cell>
          <cell r="AG61">
            <v>0.06</v>
          </cell>
          <cell r="AH61">
            <v>2.4</v>
          </cell>
          <cell r="AI61">
            <v>11.2</v>
          </cell>
          <cell r="AJ61">
            <v>91.73333333333333</v>
          </cell>
          <cell r="AK61">
            <v>0</v>
          </cell>
          <cell r="AL61">
            <v>3.2</v>
          </cell>
          <cell r="AO61">
            <v>0.1</v>
          </cell>
        </row>
        <row r="106">
          <cell r="B106">
            <v>235</v>
          </cell>
          <cell r="C106">
            <v>37.3</v>
          </cell>
          <cell r="D106">
            <v>49.3</v>
          </cell>
          <cell r="E106">
            <v>8.4</v>
          </cell>
          <cell r="F106">
            <v>1.9</v>
          </cell>
          <cell r="G106">
            <v>3.8</v>
          </cell>
          <cell r="H106">
            <v>0</v>
          </cell>
          <cell r="I106">
            <v>46.7</v>
          </cell>
          <cell r="J106">
            <v>2.6</v>
          </cell>
          <cell r="K106">
            <v>110</v>
          </cell>
          <cell r="L106">
            <v>91</v>
          </cell>
          <cell r="M106">
            <v>24</v>
          </cell>
          <cell r="P106">
            <v>520</v>
          </cell>
          <cell r="Q106">
            <v>110</v>
          </cell>
          <cell r="R106">
            <v>1.6</v>
          </cell>
          <cell r="S106">
            <v>0.6</v>
          </cell>
          <cell r="T106">
            <v>0.19</v>
          </cell>
          <cell r="U106">
            <v>28</v>
          </cell>
          <cell r="V106">
            <v>6</v>
          </cell>
          <cell r="W106">
            <v>0.21</v>
          </cell>
          <cell r="X106">
            <v>0.06</v>
          </cell>
          <cell r="Y106">
            <v>0</v>
          </cell>
          <cell r="Z106">
            <v>1.7</v>
          </cell>
          <cell r="AA106">
            <v>0.07</v>
          </cell>
          <cell r="AB106">
            <v>0</v>
          </cell>
          <cell r="AC106">
            <v>29</v>
          </cell>
          <cell r="AD106">
            <v>0</v>
          </cell>
          <cell r="AE106">
            <v>0</v>
          </cell>
          <cell r="AF106">
            <v>0</v>
          </cell>
          <cell r="AH106">
            <v>7.27659574468085</v>
          </cell>
          <cell r="AI106">
            <v>14.297872340425531</v>
          </cell>
          <cell r="AJ106">
            <v>83.91489361702128</v>
          </cell>
          <cell r="AK106">
            <v>1.5319148936170213</v>
          </cell>
          <cell r="AL106">
            <v>4.425531914893617</v>
          </cell>
          <cell r="AM106">
            <v>0.4</v>
          </cell>
          <cell r="AN106">
            <v>0.4</v>
          </cell>
          <cell r="AO106">
            <v>0.5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  <row r="118">
          <cell r="B118">
            <v>221</v>
          </cell>
          <cell r="C118">
            <v>64.5</v>
          </cell>
          <cell r="D118">
            <v>0</v>
          </cell>
          <cell r="E118">
            <v>18.8</v>
          </cell>
          <cell r="F118">
            <v>16.2</v>
          </cell>
          <cell r="G118">
            <v>0</v>
          </cell>
          <cell r="H118">
            <v>66</v>
          </cell>
          <cell r="I118">
            <v>0</v>
          </cell>
          <cell r="J118">
            <v>0</v>
          </cell>
          <cell r="K118">
            <v>15</v>
          </cell>
          <cell r="L118">
            <v>160</v>
          </cell>
          <cell r="M118">
            <v>17</v>
          </cell>
          <cell r="N118">
            <v>86</v>
          </cell>
          <cell r="O118">
            <v>0.04</v>
          </cell>
          <cell r="P118">
            <v>86</v>
          </cell>
          <cell r="Q118">
            <v>290</v>
          </cell>
          <cell r="R118">
            <v>2.7</v>
          </cell>
          <cell r="S118">
            <v>4.3</v>
          </cell>
          <cell r="T118">
            <v>0.15</v>
          </cell>
          <cell r="U118">
            <v>3</v>
          </cell>
          <cell r="V118">
            <v>6</v>
          </cell>
          <cell r="W118">
            <v>0.06</v>
          </cell>
          <cell r="X118">
            <v>0.33</v>
          </cell>
          <cell r="Z118">
            <v>4.4</v>
          </cell>
          <cell r="AA118">
            <v>0.27</v>
          </cell>
          <cell r="AB118">
            <v>2</v>
          </cell>
          <cell r="AC118">
            <v>9</v>
          </cell>
          <cell r="AD118">
            <v>0</v>
          </cell>
          <cell r="AG118">
            <v>0.18</v>
          </cell>
          <cell r="AH118">
            <v>65.97285067873302</v>
          </cell>
          <cell r="AI118">
            <v>34.02714932126697</v>
          </cell>
          <cell r="AJ118">
            <v>0</v>
          </cell>
          <cell r="AK118">
            <v>28.099547511312217</v>
          </cell>
          <cell r="AL118">
            <v>0</v>
          </cell>
          <cell r="AM118">
            <v>6.9</v>
          </cell>
          <cell r="AN118">
            <v>7.8</v>
          </cell>
          <cell r="AO118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6"/>
  <sheetViews>
    <sheetView tabSelected="1" view="pageLayout" zoomScale="55" zoomScaleNormal="55" zoomScalePageLayoutView="55" workbookViewId="0" topLeftCell="A1">
      <selection activeCell="A2" sqref="A1:C2"/>
    </sheetView>
  </sheetViews>
  <sheetFormatPr defaultColWidth="9.140625" defaultRowHeight="15"/>
  <cols>
    <col min="1" max="1" width="26.7109375" style="17" customWidth="1"/>
    <col min="2" max="3" width="9.140625" style="2" customWidth="1"/>
    <col min="4" max="4" width="10.421875" style="2" customWidth="1"/>
    <col min="5" max="5" width="16.28125" style="2" customWidth="1"/>
    <col min="6" max="8" width="9.140625" style="2" customWidth="1"/>
    <col min="9" max="9" width="11.28125" style="2" customWidth="1"/>
    <col min="10" max="12" width="9.140625" style="2" customWidth="1"/>
    <col min="13" max="13" width="12.421875" style="2" customWidth="1"/>
    <col min="14" max="14" width="13.28125" style="2" customWidth="1"/>
    <col min="15" max="15" width="9.140625" style="2" customWidth="1"/>
    <col min="16" max="16" width="12.8515625" style="2" customWidth="1"/>
    <col min="17" max="17" width="9.140625" style="2" customWidth="1"/>
    <col min="18" max="18" width="10.57421875" style="2" customWidth="1"/>
    <col min="19" max="19" width="10.421875" style="2" customWidth="1"/>
    <col min="20" max="21" width="9.140625" style="2" customWidth="1"/>
    <col min="22" max="22" width="10.57421875" style="2" customWidth="1"/>
    <col min="23" max="23" width="9.140625" style="2" customWidth="1"/>
    <col min="24" max="24" width="18.140625" style="2" customWidth="1"/>
    <col min="25" max="16384" width="9.140625" style="2" customWidth="1"/>
  </cols>
  <sheetData>
    <row r="1" spans="1:47" ht="18">
      <c r="A1" s="1" t="s">
        <v>0</v>
      </c>
      <c r="B1" s="1"/>
      <c r="C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3" ht="18">
      <c r="A2" s="1" t="s">
        <v>1</v>
      </c>
      <c r="B2" s="1"/>
      <c r="C2" s="1"/>
    </row>
    <row r="4" spans="1:23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3"/>
    </row>
    <row r="5" spans="1:22" ht="14.25">
      <c r="A5" s="7" t="s">
        <v>23</v>
      </c>
      <c r="B5" s="8">
        <v>1000</v>
      </c>
      <c r="C5" s="8">
        <f>10*'[1]ΣΥΣΤΑΣΗ ΤΡΟΦΙΜΩΝ'!B118</f>
        <v>2210</v>
      </c>
      <c r="D5" s="8">
        <f>10*'[1]ΣΥΣΤΑΣΗ ΤΡΟΦΙΜΩΝ'!C118</f>
        <v>645</v>
      </c>
      <c r="E5" s="8">
        <f>10*'[1]ΣΥΣΤΑΣΗ ΤΡΟΦΙΜΩΝ'!D118</f>
        <v>0</v>
      </c>
      <c r="F5" s="8">
        <f>10*'[1]ΣΥΣΤΑΣΗ ΤΡΟΦΙΜΩΝ'!E118</f>
        <v>188</v>
      </c>
      <c r="G5" s="8">
        <f>10*'[1]ΣΥΣΤΑΣΗ ΤΡΟΦΙΜΩΝ'!F118</f>
        <v>162</v>
      </c>
      <c r="H5" s="8">
        <f>10*'[1]ΣΥΣΤΑΣΗ ΤΡΟΦΙΜΩΝ'!G118</f>
        <v>0</v>
      </c>
      <c r="I5" s="8">
        <f>10*'[1]ΣΥΣΤΑΣΗ ΤΡΟΦΙΜΩΝ'!H118</f>
        <v>660</v>
      </c>
      <c r="J5" s="8">
        <f>10*'[1]ΣΥΣΤΑΣΗ ΤΡΟΦΙΜΩΝ'!I118</f>
        <v>0</v>
      </c>
      <c r="K5" s="8">
        <f>10*'[1]ΣΥΣΤΑΣΗ ΤΡΟΦΙΜΩΝ'!J118</f>
        <v>0</v>
      </c>
      <c r="L5" s="8">
        <f>10*'[1]ΣΥΣΤΑΣΗ ΤΡΟΦΙΜΩΝ'!K118</f>
        <v>150</v>
      </c>
      <c r="M5" s="8">
        <f>10*'[1]ΣΥΣΤΑΣΗ ΤΡΟΦΙΜΩΝ'!L118*0.9</f>
        <v>1440</v>
      </c>
      <c r="N5" s="8">
        <f>10*'[1]ΣΥΣΤΑΣΗ ΤΡΟΦΙΜΩΝ'!M118*0.85</f>
        <v>144.5</v>
      </c>
      <c r="O5" s="8">
        <f>10*'[1]ΣΥΣΤΑΣΗ ΤΡΟΦΙΜΩΝ'!N118</f>
        <v>860</v>
      </c>
      <c r="P5" s="8">
        <f>10*'[1]ΣΥΣΤΑΣΗ ΤΡΟΦΙΜΩΝ'!O118</f>
        <v>0.4</v>
      </c>
      <c r="Q5" s="8">
        <f>10*'[1]ΣΥΣΤΑΣΗ ΤΡΟΦΙΜΩΝ'!P118*0.85</f>
        <v>731</v>
      </c>
      <c r="R5" s="8">
        <f>10*'[1]ΣΥΣΤΑΣΗ ΤΡΟΦΙΜΩΝ'!Q118*0.85</f>
        <v>2465</v>
      </c>
      <c r="S5" s="8">
        <f>10*'[1]ΣΥΣΤΑΣΗ ΤΡΟΦΙΜΩΝ'!R118*0.95</f>
        <v>25.65</v>
      </c>
      <c r="T5" s="8">
        <f>10*'[1]ΣΥΣΤΑΣΗ ΤΡΟΦΙΜΩΝ'!S118</f>
        <v>43</v>
      </c>
      <c r="U5" s="8">
        <f>10*'[1]ΣΥΣΤΑΣΗ ΤΡΟΦΙΜΩΝ'!T118</f>
        <v>1.5</v>
      </c>
      <c r="V5" s="9">
        <f>10*'[1]ΣΥΣΤΑΣΗ ΤΡΟΦΙΜΩΝ'!U118</f>
        <v>30</v>
      </c>
    </row>
    <row r="6" spans="1:22" ht="14.25">
      <c r="A6" s="10" t="s">
        <v>24</v>
      </c>
      <c r="B6" s="11">
        <v>480</v>
      </c>
      <c r="C6" s="11">
        <f>6*'[1]ΣΥΣΤΑΣΗ ΤΡΟΦΙΜΩΝ'!B61</f>
        <v>450</v>
      </c>
      <c r="D6" s="11">
        <f>6*'[1]ΣΥΣΤΑΣΗ ΤΡΟΦΙΜΩΝ'!C61</f>
        <v>474</v>
      </c>
      <c r="E6" s="11">
        <f>6*'[1]ΣΥΣΤΑΣΗ ΤΡΟΦΙΜΩΝ'!D61</f>
        <v>103.19999999999999</v>
      </c>
      <c r="F6" s="11">
        <f>6*'[1]ΣΥΣΤΑΣΗ ΤΡΟΦΙΜΩΝ'!E61</f>
        <v>12.600000000000001</v>
      </c>
      <c r="G6" s="11">
        <f>6*'[1]ΣΥΣΤΑΣΗ ΤΡΟΦΙΜΩΝ'!F61</f>
        <v>1.2000000000000002</v>
      </c>
      <c r="H6" s="11">
        <f>6*'[1]ΣΥΣΤΑΣΗ ΤΡΟΦΙΜΩΝ'!G61</f>
        <v>9.600000000000001</v>
      </c>
      <c r="I6" s="11">
        <f>6*'[1]ΣΥΣΤΑΣΗ ΤΡΟΦΙΜΩΝ'!H61</f>
        <v>0</v>
      </c>
      <c r="J6" s="11">
        <f>6*'[1]ΣΥΣΤΑΣΗ ΤΡΟΦΙΜΩΝ'!I61</f>
        <v>99.60000000000001</v>
      </c>
      <c r="K6" s="11">
        <f>6*'[1]ΣΥΣΤΑΣΗ ΤΡΟΦΙΜΩΝ'!J61</f>
        <v>3.5999999999999996</v>
      </c>
      <c r="L6" s="11">
        <f>6*'[1]ΣΥΣΤΑΣΗ ΤΡΟΦΙΜΩΝ'!K61*0.95</f>
        <v>28.5</v>
      </c>
      <c r="M6" s="11">
        <f>6*'[1]ΣΥΣΤΑΣΗ ΤΡΟΦΙΜΩΝ'!L61*0.95</f>
        <v>210.89999999999998</v>
      </c>
      <c r="N6" s="11">
        <f>6*'[1]ΣΥΣΤΑΣΗ ΤΡΟΦΙΜΩΝ'!M61*0.95</f>
        <v>96.89999999999999</v>
      </c>
      <c r="O6" s="11">
        <f>6*'[1]ΣΥΣΤΑΣΗ ΤΡΟΦΙΜΩΝ'!N61</f>
        <v>396</v>
      </c>
      <c r="P6" s="11">
        <f>6*'[1]ΣΥΣΤΑΣΗ ΤΡΟΦΙΜΩΝ'!O61</f>
        <v>0.6000000000000001</v>
      </c>
      <c r="Q6" s="11">
        <f>6*'[1]ΣΥΣΤΑΣΗ ΤΡΟΦΙΜΩΝ'!P61*0.95</f>
        <v>39.9</v>
      </c>
      <c r="R6" s="11">
        <f>6*'[1]ΣΥΣΤΑΣΗ ΤΡΟΦΙΜΩΝ'!Q61*0.9</f>
        <v>1944</v>
      </c>
      <c r="S6" s="11">
        <f>6*'[1]ΣΥΣΤΑΣΗ ΤΡΟΦΙΜΩΝ'!R61*0.95</f>
        <v>2.2800000000000002</v>
      </c>
      <c r="T6" s="11">
        <f>6*'[1]ΣΥΣΤΑΣΗ ΤΡΟΦΙΜΩΝ'!S61*0.95</f>
        <v>1.7099999999999997</v>
      </c>
      <c r="U6" s="11">
        <f>6*'[1]ΣΥΣΤΑΣΗ ΤΡΟΦΙΜΩΝ'!T61*0.95</f>
        <v>0.45599999999999996</v>
      </c>
      <c r="V6" s="12">
        <f>6*'[1]ΣΥΣΤΑΣΗ ΤΡΟΦΙΜΩΝ'!U61</f>
        <v>6</v>
      </c>
    </row>
    <row r="7" spans="1:22" ht="28.5">
      <c r="A7" s="10" t="s">
        <v>25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22" ht="42.75">
      <c r="A8" s="10" t="s">
        <v>26</v>
      </c>
      <c r="B8" s="11">
        <v>90</v>
      </c>
      <c r="C8" s="11">
        <f>0.6*'[1]ΣΥΣΤΑΣΗ ΤΡΟΦΙΜΩΝ'!B106</f>
        <v>141</v>
      </c>
      <c r="D8" s="11">
        <f>0.6*'[1]ΣΥΣΤΑΣΗ ΤΡΟΦΙΜΩΝ'!C106+15</f>
        <v>37.379999999999995</v>
      </c>
      <c r="E8" s="11">
        <f>0.6*'[1]ΣΥΣΤΑΣΗ ΤΡΟΦΙΜΩΝ'!D106</f>
        <v>29.58</v>
      </c>
      <c r="F8" s="11">
        <f>0.6*'[1]ΣΥΣΤΑΣΗ ΤΡΟΦΙΜΩΝ'!E106</f>
        <v>5.04</v>
      </c>
      <c r="G8" s="11">
        <f>0.6*'[1]ΣΥΣΤΑΣΗ ΤΡΟΦΙΜΩΝ'!F106</f>
        <v>1.14</v>
      </c>
      <c r="H8" s="11">
        <f>0.6*'[1]ΣΥΣΤΑΣΗ ΤΡΟΦΙΜΩΝ'!G106</f>
        <v>2.28</v>
      </c>
      <c r="I8" s="11">
        <f>0.6*'[1]ΣΥΣΤΑΣΗ ΤΡΟΦΙΜΩΝ'!H106</f>
        <v>0</v>
      </c>
      <c r="J8" s="11">
        <f>0.6*'[1]ΣΥΣΤΑΣΗ ΤΡΟΦΙΜΩΝ'!I106</f>
        <v>28.02</v>
      </c>
      <c r="K8" s="11">
        <f>0.6*'[1]ΣΥΣΤΑΣΗ ΤΡΟΦΙΜΩΝ'!J106</f>
        <v>1.56</v>
      </c>
      <c r="L8" s="11">
        <f>0.6*'[1]ΣΥΣΤΑΣΗ ΤΡΟΦΙΜΩΝ'!K106</f>
        <v>66</v>
      </c>
      <c r="M8" s="11">
        <f>0.6*'[1]ΣΥΣΤΑΣΗ ΤΡΟΦΙΜΩΝ'!L106</f>
        <v>54.6</v>
      </c>
      <c r="N8" s="11">
        <f>0.6*'[1]ΣΥΣΤΑΣΗ ΤΡΟΦΙΜΩΝ'!M106</f>
        <v>14.399999999999999</v>
      </c>
      <c r="O8" s="11" t="s">
        <v>27</v>
      </c>
      <c r="P8" s="11" t="s">
        <v>27</v>
      </c>
      <c r="Q8" s="11">
        <f>0.6*'[1]ΣΥΣΤΑΣΗ ΤΡΟΦΙΜΩΝ'!P106</f>
        <v>312</v>
      </c>
      <c r="R8" s="11">
        <f>0.6*'[1]ΣΥΣΤΑΣΗ ΤΡΟΦΙΜΩΝ'!Q106</f>
        <v>66</v>
      </c>
      <c r="S8" s="11">
        <f>0.6*'[1]ΣΥΣΤΑΣΗ ΤΡΟΦΙΜΩΝ'!R106</f>
        <v>0.96</v>
      </c>
      <c r="T8" s="11">
        <f>0.6*'[1]ΣΥΣΤΑΣΗ ΤΡΟΦΙΜΩΝ'!S106</f>
        <v>0.36</v>
      </c>
      <c r="U8" s="11">
        <f>0.6*'[1]ΣΥΣΤΑΣΗ ΤΡΟΦΙΜΩΝ'!T106</f>
        <v>0.11399999999999999</v>
      </c>
      <c r="V8" s="12">
        <f>0.6*'[1]ΣΥΣΤΑΣΗ ΤΡΟΦΙΜΩΝ'!U106</f>
        <v>16.8</v>
      </c>
    </row>
    <row r="9" spans="1:22" ht="14.25">
      <c r="A9" s="10" t="s">
        <v>28</v>
      </c>
      <c r="B9" s="11">
        <v>170</v>
      </c>
      <c r="C9" s="11">
        <f>1.7*'[1]ΣΥΣΤΑΣΗ ΤΡΟΦΙΜΩΝ'!B108</f>
        <v>61.199999999999996</v>
      </c>
      <c r="D9" s="11">
        <f>1.7*'[1]ΣΥΣΤΑΣΗ ΤΡΟΦΙΜΩΝ'!C108</f>
        <v>151.29999999999998</v>
      </c>
      <c r="E9" s="11">
        <f>1.7*'[1]ΣΥΣΤΑΣΗ ΤΡΟΦΙΜΩΝ'!D108</f>
        <v>13.43</v>
      </c>
      <c r="F9" s="11">
        <f>1.7*'[1]ΣΥΣΤΑΣΗ ΤΡΟΦΙΜΩΝ'!E108</f>
        <v>2.04</v>
      </c>
      <c r="G9" s="11">
        <f>1.7*'[1]ΣΥΣΤΑΣΗ ΤΡΟΦΙΜΩΝ'!F108</f>
        <v>0.34</v>
      </c>
      <c r="H9" s="11">
        <f>1.7*'[1]ΣΥΣΤΑΣΗ ΤΡΟΦΙΜΩΝ'!G108</f>
        <v>2.55</v>
      </c>
      <c r="I9" s="11">
        <f>1.7*'[1]ΣΥΣΤΑΣΗ ΤΡΟΦΙΜΩΝ'!H108</f>
        <v>0</v>
      </c>
      <c r="J9" s="11" t="s">
        <v>29</v>
      </c>
      <c r="K9" s="11">
        <f>1.7*'[1]ΣΥΣΤΑΣΗ ΤΡΟΦΙΜΩΝ'!J108</f>
        <v>9.52</v>
      </c>
      <c r="L9" s="11">
        <f>1.7*'[1]ΣΥΣΤΑΣΗ ΤΡΟΦΙΜΩΝ'!K108</f>
        <v>42.5</v>
      </c>
      <c r="M9" s="11">
        <f>1.7*'[1]ΣΥΣΤΑΣΗ ΤΡΟΦΙΜΩΝ'!L108</f>
        <v>51</v>
      </c>
      <c r="N9" s="11">
        <f>1.7*'[1]ΣΥΣΤΑΣΗ ΤΡΟΦΙΜΩΝ'!M108</f>
        <v>6.8</v>
      </c>
      <c r="O9" s="11">
        <f>1.7*'[1]ΣΥΣΤΑΣΗ ΤΡΟΦΙΜΩΝ'!N108</f>
        <v>42.5</v>
      </c>
      <c r="P9" s="11">
        <f>1.7*'[1]ΣΥΣΤΑΣΗ ΤΡΟΦΙΜΩΝ'!O108</f>
        <v>0.17</v>
      </c>
      <c r="Q9" s="11">
        <f>1.7*'[1]ΣΥΣΤΑΣΗ ΤΡΟΦΙΜΩΝ'!P108</f>
        <v>5.1</v>
      </c>
      <c r="R9" s="11">
        <f>1.7*'[1]ΣΥΣΤΑΣΗ ΤΡΟΦΙΜΩΝ'!Q108</f>
        <v>272</v>
      </c>
      <c r="S9" s="11">
        <f>1.7*'[1]ΣΥΣΤΑΣΗ ΤΡΟΦΙΜΩΝ'!R108</f>
        <v>0.51</v>
      </c>
      <c r="T9" s="11">
        <f>1.7*'[1]ΣΥΣΤΑΣΗ ΤΡΟΦΙΜΩΝ'!S108</f>
        <v>0.34</v>
      </c>
      <c r="U9" s="11">
        <f>1.7*'[1]ΣΥΣΤΑΣΗ ΤΡΟΦΙΜΩΝ'!T108</f>
        <v>0.085</v>
      </c>
      <c r="V9" s="12">
        <f>1.7*'[1]ΣΥΣΤΑΣΗ ΤΡΟΦΙΜΩΝ'!U108</f>
        <v>1.7</v>
      </c>
    </row>
    <row r="10" spans="1:22" ht="14.25">
      <c r="A10" s="10" t="s">
        <v>30</v>
      </c>
      <c r="B10" s="11">
        <v>100</v>
      </c>
      <c r="C10" s="11">
        <f>'[1]ΣΥΣΤΑΣΗ ΤΡΟΦΙΜΩΝ'!B16</f>
        <v>147</v>
      </c>
      <c r="D10" s="11">
        <f>'[1]ΣΥΣΤΑΣΗ ΤΡΟΦΙΜΩΝ'!C16</f>
        <v>75.1</v>
      </c>
      <c r="E10" s="11" t="str">
        <f>'[1]ΣΥΣΤΑΣΗ ΤΡΟΦΙΜΩΝ'!D16</f>
        <v>tr</v>
      </c>
      <c r="F10" s="11">
        <f>'[1]ΣΥΣΤΑΣΗ ΤΡΟΦΙΜΩΝ'!E16</f>
        <v>12.5</v>
      </c>
      <c r="G10" s="11">
        <f>'[1]ΣΥΣΤΑΣΗ ΤΡΟΦΙΜΩΝ'!F16</f>
        <v>10.8</v>
      </c>
      <c r="H10" s="11">
        <f>'[1]ΣΥΣΤΑΣΗ ΤΡΟΦΙΜΩΝ'!G16</f>
        <v>0</v>
      </c>
      <c r="I10" s="11">
        <f>'[1]ΣΥΣΤΑΣΗ ΤΡΟΦΙΜΩΝ'!H16</f>
        <v>385</v>
      </c>
      <c r="J10" s="11">
        <f>'[1]ΣΥΣΤΑΣΗ ΤΡΟΦΙΜΩΝ'!I16</f>
        <v>0</v>
      </c>
      <c r="K10" s="11" t="str">
        <f>'[1]ΣΥΣΤΑΣΗ ΤΡΟΦΙΜΩΝ'!J16</f>
        <v>tr</v>
      </c>
      <c r="L10" s="11">
        <f>'[1]ΣΥΣΤΑΣΗ ΤΡΟΦΙΜΩΝ'!K16</f>
        <v>57</v>
      </c>
      <c r="M10" s="11">
        <f>'[1]ΣΥΣΤΑΣΗ ΤΡΟΦΙΜΩΝ'!L16</f>
        <v>200</v>
      </c>
      <c r="N10" s="11">
        <f>'[1]ΣΥΣΤΑΣΗ ΤΡΟΦΙΜΩΝ'!M16</f>
        <v>12</v>
      </c>
      <c r="O10" s="11" t="s">
        <v>27</v>
      </c>
      <c r="P10" s="11" t="s">
        <v>27</v>
      </c>
      <c r="Q10" s="11">
        <f>'[1]ΣΥΣΤΑΣΗ ΤΡΟΦΙΜΩΝ'!P16</f>
        <v>140</v>
      </c>
      <c r="R10" s="11">
        <f>'[1]ΣΥΣΤΑΣΗ ΤΡΟΦΙΜΩΝ'!Q16</f>
        <v>130</v>
      </c>
      <c r="S10" s="11">
        <f>'[1]ΣΥΣΤΑΣΗ ΤΡΟΦΙΜΩΝ'!R16</f>
        <v>1.9</v>
      </c>
      <c r="T10" s="11">
        <f>'[1]ΣΥΣΤΑΣΗ ΤΡΟΦΙΜΩΝ'!S16</f>
        <v>1.3</v>
      </c>
      <c r="U10" s="11">
        <f>'[1]ΣΥΣΤΑΣΗ ΤΡΟΦΙΜΩΝ'!T16</f>
        <v>0.08</v>
      </c>
      <c r="V10" s="12">
        <f>'[1]ΣΥΣΤΑΣΗ ΤΡΟΦΙΜΩΝ'!U16</f>
        <v>11</v>
      </c>
    </row>
    <row r="11" spans="1:22" ht="14.25">
      <c r="A11" s="10" t="s">
        <v>31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</row>
    <row r="12" spans="1:22" ht="14.25">
      <c r="A12" s="10" t="s">
        <v>32</v>
      </c>
      <c r="B12" s="11">
        <v>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v>3600</v>
      </c>
      <c r="P12" s="11"/>
      <c r="Q12" s="11">
        <v>2400</v>
      </c>
      <c r="R12" s="11"/>
      <c r="S12" s="11"/>
      <c r="T12" s="11"/>
      <c r="U12" s="11"/>
      <c r="V12" s="12"/>
    </row>
    <row r="13" spans="1:22" ht="14.25">
      <c r="A13" s="10" t="s">
        <v>33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</row>
    <row r="14" spans="1:22" ht="14.25">
      <c r="A14" s="10" t="s">
        <v>34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</row>
    <row r="15" spans="1:22" ht="14.25">
      <c r="A15" s="10" t="s">
        <v>35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</row>
    <row r="16" spans="1:22" ht="14.25">
      <c r="A16" s="13" t="s">
        <v>36</v>
      </c>
      <c r="B16" s="11">
        <f aca="true" t="shared" si="0" ref="B16:V16">SUM(B5:B15)</f>
        <v>1846</v>
      </c>
      <c r="C16" s="11">
        <f t="shared" si="0"/>
        <v>3009.2</v>
      </c>
      <c r="D16" s="11">
        <f t="shared" si="0"/>
        <v>1382.78</v>
      </c>
      <c r="E16" s="11">
        <f t="shared" si="0"/>
        <v>146.20999999999998</v>
      </c>
      <c r="F16" s="11">
        <f t="shared" si="0"/>
        <v>220.17999999999998</v>
      </c>
      <c r="G16" s="11">
        <f t="shared" si="0"/>
        <v>175.48</v>
      </c>
      <c r="H16" s="11">
        <f t="shared" si="0"/>
        <v>14.43</v>
      </c>
      <c r="I16" s="11">
        <f t="shared" si="0"/>
        <v>1045</v>
      </c>
      <c r="J16" s="11">
        <f t="shared" si="0"/>
        <v>127.62</v>
      </c>
      <c r="K16" s="11">
        <f t="shared" si="0"/>
        <v>14.68</v>
      </c>
      <c r="L16" s="11">
        <f t="shared" si="0"/>
        <v>344</v>
      </c>
      <c r="M16" s="11">
        <f t="shared" si="0"/>
        <v>1956.5</v>
      </c>
      <c r="N16" s="11">
        <f t="shared" si="0"/>
        <v>274.59999999999997</v>
      </c>
      <c r="O16" s="11">
        <f t="shared" si="0"/>
        <v>4898.5</v>
      </c>
      <c r="P16" s="11">
        <f t="shared" si="0"/>
        <v>1.17</v>
      </c>
      <c r="Q16" s="11">
        <f t="shared" si="0"/>
        <v>3628</v>
      </c>
      <c r="R16" s="11">
        <f t="shared" si="0"/>
        <v>4877</v>
      </c>
      <c r="S16" s="11">
        <f t="shared" si="0"/>
        <v>31.3</v>
      </c>
      <c r="T16" s="11">
        <f t="shared" si="0"/>
        <v>46.71</v>
      </c>
      <c r="U16" s="11">
        <f t="shared" si="0"/>
        <v>2.235</v>
      </c>
      <c r="V16" s="12">
        <f t="shared" si="0"/>
        <v>65.5</v>
      </c>
    </row>
    <row r="17" spans="1:22" ht="28.5">
      <c r="A17" s="13" t="s">
        <v>37</v>
      </c>
      <c r="B17" s="11">
        <v>100</v>
      </c>
      <c r="C17" s="11">
        <f aca="true" t="shared" si="1" ref="C17:V17">100*C16/$B$16</f>
        <v>163.011917659805</v>
      </c>
      <c r="D17" s="11">
        <f t="shared" si="1"/>
        <v>74.9068255687974</v>
      </c>
      <c r="E17" s="11">
        <f t="shared" si="1"/>
        <v>7.920368364030335</v>
      </c>
      <c r="F17" s="11">
        <f t="shared" si="1"/>
        <v>11.92741061755146</v>
      </c>
      <c r="G17" s="11">
        <f t="shared" si="1"/>
        <v>9.505958829902491</v>
      </c>
      <c r="H17" s="11">
        <f t="shared" si="1"/>
        <v>0.7816901408450704</v>
      </c>
      <c r="I17" s="11">
        <f t="shared" si="1"/>
        <v>56.608884073672805</v>
      </c>
      <c r="J17" s="11">
        <f t="shared" si="1"/>
        <v>6.913326110509209</v>
      </c>
      <c r="K17" s="11">
        <f t="shared" si="1"/>
        <v>0.7952329360780065</v>
      </c>
      <c r="L17" s="11">
        <f t="shared" si="1"/>
        <v>18.634886240520043</v>
      </c>
      <c r="M17" s="11">
        <f t="shared" si="1"/>
        <v>105.98591549295774</v>
      </c>
      <c r="N17" s="11">
        <f t="shared" si="1"/>
        <v>14.875406283856986</v>
      </c>
      <c r="O17" s="11">
        <f t="shared" si="1"/>
        <v>265.3575297941495</v>
      </c>
      <c r="P17" s="11">
        <f t="shared" si="1"/>
        <v>0.06338028169014084</v>
      </c>
      <c r="Q17" s="11">
        <f t="shared" si="1"/>
        <v>196.53304442036836</v>
      </c>
      <c r="R17" s="11">
        <f t="shared" si="1"/>
        <v>264.192849404117</v>
      </c>
      <c r="S17" s="11">
        <f t="shared" si="1"/>
        <v>1.6955579631635969</v>
      </c>
      <c r="T17" s="11">
        <f t="shared" si="1"/>
        <v>2.530335861321777</v>
      </c>
      <c r="U17" s="11">
        <f t="shared" si="1"/>
        <v>0.12107258938244854</v>
      </c>
      <c r="V17" s="12">
        <f t="shared" si="1"/>
        <v>3.5482123510292523</v>
      </c>
    </row>
    <row r="18" spans="1:22" ht="28.5">
      <c r="A18" s="14" t="s">
        <v>38</v>
      </c>
      <c r="B18" s="15">
        <v>100</v>
      </c>
      <c r="C18" s="15">
        <f>$B$18*C17/100</f>
        <v>163.011917659805</v>
      </c>
      <c r="D18" s="15">
        <f>$B$18*D17/100-37</f>
        <v>37.9068255687974</v>
      </c>
      <c r="E18" s="15">
        <f>$B$18*E17/100</f>
        <v>7.920368364030335</v>
      </c>
      <c r="F18" s="15">
        <f>$B$18*F17/100</f>
        <v>11.92741061755146</v>
      </c>
      <c r="G18" s="15">
        <f>$B$18*G17/100+9</f>
        <v>18.50595882990249</v>
      </c>
      <c r="H18" s="15">
        <f aca="true" t="shared" si="2" ref="H18:V18">$B$18*H17/100</f>
        <v>0.7816901408450704</v>
      </c>
      <c r="I18" s="15">
        <f t="shared" si="2"/>
        <v>56.608884073672805</v>
      </c>
      <c r="J18" s="15">
        <f t="shared" si="2"/>
        <v>6.913326110509209</v>
      </c>
      <c r="K18" s="15">
        <f t="shared" si="2"/>
        <v>0.7952329360780065</v>
      </c>
      <c r="L18" s="15">
        <f t="shared" si="2"/>
        <v>18.634886240520043</v>
      </c>
      <c r="M18" s="15">
        <f t="shared" si="2"/>
        <v>105.98591549295774</v>
      </c>
      <c r="N18" s="15">
        <f t="shared" si="2"/>
        <v>14.875406283856984</v>
      </c>
      <c r="O18" s="15">
        <f t="shared" si="2"/>
        <v>265.3575297941495</v>
      </c>
      <c r="P18" s="15">
        <f t="shared" si="2"/>
        <v>0.06338028169014084</v>
      </c>
      <c r="Q18" s="15">
        <f t="shared" si="2"/>
        <v>196.53304442036836</v>
      </c>
      <c r="R18" s="15">
        <f t="shared" si="2"/>
        <v>264.192849404117</v>
      </c>
      <c r="S18" s="15">
        <f t="shared" si="2"/>
        <v>1.6955579631635969</v>
      </c>
      <c r="T18" s="15">
        <f t="shared" si="2"/>
        <v>2.530335861321777</v>
      </c>
      <c r="U18" s="15">
        <f t="shared" si="2"/>
        <v>0.12107258938244854</v>
      </c>
      <c r="V18" s="16">
        <f t="shared" si="2"/>
        <v>3.5482123510292523</v>
      </c>
    </row>
    <row r="19" spans="24:47" ht="14.25"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2" spans="1:23" ht="60">
      <c r="A22" s="18"/>
      <c r="B22" s="19" t="s">
        <v>39</v>
      </c>
      <c r="C22" s="5" t="s">
        <v>40</v>
      </c>
      <c r="D22" s="5" t="s">
        <v>41</v>
      </c>
      <c r="E22" s="5" t="s">
        <v>42</v>
      </c>
      <c r="F22" s="5" t="s">
        <v>43</v>
      </c>
      <c r="G22" s="5" t="s">
        <v>44</v>
      </c>
      <c r="H22" s="5" t="s">
        <v>45</v>
      </c>
      <c r="I22" s="5" t="s">
        <v>46</v>
      </c>
      <c r="J22" s="5" t="s">
        <v>47</v>
      </c>
      <c r="K22" s="5" t="s">
        <v>48</v>
      </c>
      <c r="L22" s="5" t="s">
        <v>49</v>
      </c>
      <c r="M22" s="5" t="s">
        <v>50</v>
      </c>
      <c r="N22" s="5" t="s">
        <v>51</v>
      </c>
      <c r="O22" s="5" t="s">
        <v>52</v>
      </c>
      <c r="P22" s="5" t="s">
        <v>53</v>
      </c>
      <c r="Q22" s="5" t="s">
        <v>54</v>
      </c>
      <c r="R22" s="5" t="s">
        <v>55</v>
      </c>
      <c r="S22" s="5" t="s">
        <v>56</v>
      </c>
      <c r="T22" s="5" t="s">
        <v>57</v>
      </c>
      <c r="U22" s="6" t="s">
        <v>58</v>
      </c>
      <c r="V22" s="3"/>
      <c r="W22" s="3"/>
    </row>
    <row r="23" spans="1:21" ht="14.25">
      <c r="A23" s="7" t="s">
        <v>23</v>
      </c>
      <c r="B23" s="8">
        <f>10*'[1]ΣΥΣΤΑΣΗ ΤΡΟΦΙΜΩΝ'!V118</f>
        <v>60</v>
      </c>
      <c r="C23" s="8">
        <f>10*'[1]ΣΥΣΤΑΣΗ ΤΡΟΦΙΜΩΝ'!W118*0.7</f>
        <v>0.42</v>
      </c>
      <c r="D23" s="8">
        <f>10*'[1]ΣΥΣΤΑΣΗ ΤΡΟΦΙΜΩΝ'!X118*0.9</f>
        <v>2.97</v>
      </c>
      <c r="E23" s="8" t="s">
        <v>29</v>
      </c>
      <c r="F23" s="8">
        <f>10*'[1]ΣΥΣΤΑΣΗ ΤΡΟΦΙΜΩΝ'!Z118*0.8</f>
        <v>35.2</v>
      </c>
      <c r="G23" s="8">
        <f>10*'[1]ΣΥΣΤΑΣΗ ΤΡΟΦΙΜΩΝ'!AA118*0.6</f>
        <v>1.62</v>
      </c>
      <c r="H23" s="8">
        <f>10*'[1]ΣΥΣΤΑΣΗ ΤΡΟΦΙΜΩΝ'!AB118*0.8</f>
        <v>16</v>
      </c>
      <c r="I23" s="8">
        <f>10*'[1]ΣΥΣΤΑΣΗ ΤΡΟΦΙΜΩΝ'!AC118*0.85</f>
        <v>76.5</v>
      </c>
      <c r="J23" s="8">
        <f>10*'[1]ΣΥΣΤΑΣΗ ΤΡΟΦΙΜΩΝ'!AD118</f>
        <v>0</v>
      </c>
      <c r="K23" s="8" t="s">
        <v>29</v>
      </c>
      <c r="L23" s="8" t="s">
        <v>29</v>
      </c>
      <c r="M23" s="8">
        <f>10*'[1]ΣΥΣΤΑΣΗ ΤΡΟΦΙΜΩΝ'!AG118</f>
        <v>1.7999999999999998</v>
      </c>
      <c r="N23" s="8">
        <f>'[1]ΣΥΣΤΑΣΗ ΤΡΟΦΙΜΩΝ'!AH118</f>
        <v>65.97285067873302</v>
      </c>
      <c r="O23" s="8">
        <f>'[1]ΣΥΣΤΑΣΗ ΤΡΟΦΙΜΩΝ'!AI118</f>
        <v>34.02714932126697</v>
      </c>
      <c r="P23" s="8">
        <f>'[1]ΣΥΣΤΑΣΗ ΤΡΟΦΙΜΩΝ'!AJ118</f>
        <v>0</v>
      </c>
      <c r="Q23" s="8">
        <f>'[1]ΣΥΣΤΑΣΗ ΤΡΟΦΙΜΩΝ'!AK118</f>
        <v>28.099547511312217</v>
      </c>
      <c r="R23" s="8">
        <f>'[1]ΣΥΣΤΑΣΗ ΤΡΟΦΙΜΩΝ'!AL118</f>
        <v>0</v>
      </c>
      <c r="S23" s="8">
        <f>10*'[1]ΣΥΣΤΑΣΗ ΤΡΟΦΙΜΩΝ'!AM118</f>
        <v>69</v>
      </c>
      <c r="T23" s="8">
        <f>10*'[1]ΣΥΣΤΑΣΗ ΤΡΟΦΙΜΩΝ'!AN118</f>
        <v>78</v>
      </c>
      <c r="U23" s="9">
        <f>10*'[1]ΣΥΣΤΑΣΗ ΤΡΟΦΙΜΩΝ'!AO118</f>
        <v>7</v>
      </c>
    </row>
    <row r="24" spans="1:21" ht="28.5">
      <c r="A24" s="10" t="s">
        <v>59</v>
      </c>
      <c r="B24" s="11">
        <f>6*'[1]ΣΥΣΤΑΣΗ ΤΡΟΦΙΜΩΝ'!V61</f>
        <v>18</v>
      </c>
      <c r="C24" s="11">
        <f>6*'[1]ΣΥΣΤΑΣΗ ΤΡΟΦΙΜΩΝ'!W61*0.8</f>
        <v>1.008</v>
      </c>
      <c r="D24" s="11">
        <f>6*'[1]ΣΥΣΤΑΣΗ ΤΡΟΦΙΜΩΝ'!X61*0.95</f>
        <v>0.11399999999999999</v>
      </c>
      <c r="E24" s="11" t="s">
        <v>29</v>
      </c>
      <c r="F24" s="11">
        <f>6*'[1]ΣΥΣΤΑΣΗ ΤΡΟΦΙΜΩΝ'!Z61*0.95</f>
        <v>3.4199999999999995</v>
      </c>
      <c r="G24" s="11">
        <f>6*'[1]ΣΥΣΤΑΣΗ ΤΡΟΦΙΜΩΝ'!AA61*0.95</f>
        <v>2.508</v>
      </c>
      <c r="H24" s="11">
        <f>6*'[1]ΣΥΣΤΑΣΗ ΤΡΟΦΙΜΩΝ'!AB61</f>
        <v>0</v>
      </c>
      <c r="I24" s="11">
        <f>6*'[1]ΣΥΣΤΑΣΗ ΤΡΟΦΙΜΩΝ'!AC61*0.75</f>
        <v>157.5</v>
      </c>
      <c r="J24" s="11">
        <f>6*'[1]ΣΥΣΤΑΣΗ ΤΡΟΦΙΜΩΝ'!AD61*0.75</f>
        <v>49.5</v>
      </c>
      <c r="K24" s="11">
        <f>6*'[1]ΣΥΣΤΑΣΗ ΤΡΟΦΙΜΩΝ'!AE61</f>
        <v>0</v>
      </c>
      <c r="L24" s="11">
        <f>6*'[1]ΣΥΣΤΑΣΗ ΤΡΟΦΙΜΩΝ'!AF61</f>
        <v>0</v>
      </c>
      <c r="M24" s="11">
        <f>6*'[1]ΣΥΣΤΑΣΗ ΤΡΟΦΙΜΩΝ'!AG61</f>
        <v>0.36</v>
      </c>
      <c r="N24" s="11">
        <f>'[1]ΣΥΣΤΑΣΗ ΤΡΟΦΙΜΩΝ'!AH61</f>
        <v>2.4</v>
      </c>
      <c r="O24" s="11">
        <f>'[1]ΣΥΣΤΑΣΗ ΤΡΟΦΙΜΩΝ'!AI61</f>
        <v>11.2</v>
      </c>
      <c r="P24" s="11">
        <f>'[1]ΣΥΣΤΑΣΗ ΤΡΟΦΙΜΩΝ'!AJ61</f>
        <v>91.73333333333333</v>
      </c>
      <c r="Q24" s="11">
        <f>'[1]ΣΥΣΤΑΣΗ ΤΡΟΦΙΜΩΝ'!AK61</f>
        <v>0</v>
      </c>
      <c r="R24" s="11">
        <f>'[1]ΣΥΣΤΑΣΗ ΤΡΟΦΙΜΩΝ'!AL61</f>
        <v>3.2</v>
      </c>
      <c r="S24" s="11" t="s">
        <v>29</v>
      </c>
      <c r="T24" s="11" t="s">
        <v>29</v>
      </c>
      <c r="U24" s="12">
        <f>6*'[1]ΣΥΣΤΑΣΗ ΤΡΟΦΙΜΩΝ'!AO61</f>
        <v>0.6000000000000001</v>
      </c>
    </row>
    <row r="25" spans="1:21" ht="28.5">
      <c r="A25" s="10" t="s">
        <v>25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</row>
    <row r="26" spans="1:21" ht="42.75">
      <c r="A26" s="10" t="s">
        <v>26</v>
      </c>
      <c r="B26" s="11">
        <f>0.6*'[1]ΣΥΣΤΑΣΗ ΤΡΟΦΙΜΩΝ'!V106</f>
        <v>3.5999999999999996</v>
      </c>
      <c r="C26" s="11">
        <f>0.6*'[1]ΣΥΣΤΑΣΗ ΤΡΟΦΙΜΩΝ'!W106</f>
        <v>0.126</v>
      </c>
      <c r="D26" s="11">
        <f>0.6*'[1]ΣΥΣΤΑΣΗ ΤΡΟΦΙΜΩΝ'!X106</f>
        <v>0.036</v>
      </c>
      <c r="E26" s="11">
        <f>0.6*'[1]ΣΥΣΤΑΣΗ ΤΡΟΦΙΜΩΝ'!Y106</f>
        <v>0</v>
      </c>
      <c r="F26" s="11">
        <f>0.6*'[1]ΣΥΣΤΑΣΗ ΤΡΟΦΙΜΩΝ'!Z106</f>
        <v>1.02</v>
      </c>
      <c r="G26" s="11">
        <f>0.6*'[1]ΣΥΣΤΑΣΗ ΤΡΟΦΙΜΩΝ'!AA106</f>
        <v>0.042</v>
      </c>
      <c r="H26" s="11">
        <f>0.6*'[1]ΣΥΣΤΑΣΗ ΤΡΟΦΙΜΩΝ'!AB106</f>
        <v>0</v>
      </c>
      <c r="I26" s="11">
        <f>0.6*'[1]ΣΥΣΤΑΣΗ ΤΡΟΦΙΜΩΝ'!AC106</f>
        <v>17.4</v>
      </c>
      <c r="J26" s="11">
        <f>0.6*'[1]ΣΥΣΤΑΣΗ ΤΡΟΦΙΜΩΝ'!AD106</f>
        <v>0</v>
      </c>
      <c r="K26" s="11">
        <f>0.6*'[1]ΣΥΣΤΑΣΗ ΤΡΟΦΙΜΩΝ'!AE106</f>
        <v>0</v>
      </c>
      <c r="L26" s="11">
        <f>0.6*'[1]ΣΥΣΤΑΣΗ ΤΡΟΦΙΜΩΝ'!AF106</f>
        <v>0</v>
      </c>
      <c r="M26" s="11" t="s">
        <v>29</v>
      </c>
      <c r="N26" s="11">
        <f>'[1]ΣΥΣΤΑΣΗ ΤΡΟΦΙΜΩΝ'!AH106</f>
        <v>7.27659574468085</v>
      </c>
      <c r="O26" s="11">
        <f>'[1]ΣΥΣΤΑΣΗ ΤΡΟΦΙΜΩΝ'!AI106</f>
        <v>14.297872340425531</v>
      </c>
      <c r="P26" s="11">
        <f>'[1]ΣΥΣΤΑΣΗ ΤΡΟΦΙΜΩΝ'!AJ106</f>
        <v>83.91489361702128</v>
      </c>
      <c r="Q26" s="11">
        <f>'[1]ΣΥΣΤΑΣΗ ΤΡΟΦΙΜΩΝ'!AK106</f>
        <v>1.5319148936170213</v>
      </c>
      <c r="R26" s="11">
        <f>'[1]ΣΥΣΤΑΣΗ ΤΡΟΦΙΜΩΝ'!AL106</f>
        <v>4.425531914893617</v>
      </c>
      <c r="S26" s="11">
        <f>0.6*'[1]ΣΥΣΤΑΣΗ ΤΡΟΦΙΜΩΝ'!AM106</f>
        <v>0.24</v>
      </c>
      <c r="T26" s="11">
        <f>0.6*'[1]ΣΥΣΤΑΣΗ ΤΡΟΦΙΜΩΝ'!AN106</f>
        <v>0.24</v>
      </c>
      <c r="U26" s="12">
        <f>0.6*'[1]ΣΥΣΤΑΣΗ ΤΡΟΦΙΜΩΝ'!AO106</f>
        <v>0.3</v>
      </c>
    </row>
    <row r="27" spans="1:21" ht="14.25">
      <c r="A27" s="10" t="s">
        <v>28</v>
      </c>
      <c r="B27" s="11">
        <f>1.7*'[1]ΣΥΣΤΑΣΗ ΤΡΟΦΙΜΩΝ'!V108</f>
        <v>5.1</v>
      </c>
      <c r="C27" s="11">
        <f>1.7*'[1]ΣΥΣΤΑΣΗ ΤΡΟΦΙΜΩΝ'!W108*0.9</f>
        <v>0.1989</v>
      </c>
      <c r="D27" s="11" t="s">
        <v>29</v>
      </c>
      <c r="E27" s="11">
        <f>1.7*'[1]ΣΥΣΤΑΣΗ ΤΡΟΦΙΜΩΝ'!Y108*0.9</f>
        <v>15.3</v>
      </c>
      <c r="F27" s="11">
        <f>1.7*'[1]ΣΥΣΤΑΣΗ ΤΡΟΦΙΜΩΝ'!Z108*0.95</f>
        <v>1.1304999999999998</v>
      </c>
      <c r="G27" s="11">
        <f>1.7*'[1]ΣΥΣΤΑΣΗ ΤΡΟΦΙΜΩΝ'!AA108*0.95</f>
        <v>0.323</v>
      </c>
      <c r="H27" s="11">
        <f>1.7*'[1]ΣΥΣΤΑΣΗ ΤΡΟΦΙΜΩΝ'!AB108</f>
        <v>0</v>
      </c>
      <c r="I27" s="11">
        <f>1.7*'[1]ΣΥΣΤΑΣΗ ΤΡΟΦΙΜΩΝ'!AC108*0.8</f>
        <v>23.12</v>
      </c>
      <c r="J27" s="11">
        <f>1.7*'[1]ΣΥΣΤΑΣΗ ΤΡΟΦΙΜΩΝ'!AD108*0.8</f>
        <v>6.800000000000001</v>
      </c>
      <c r="K27" s="11">
        <f>1.7*'[1]ΣΥΣΤΑΣΗ ΤΡΟΦΙΜΩΝ'!AE108</f>
        <v>0</v>
      </c>
      <c r="L27" s="11">
        <f>1.7*'[1]ΣΥΣΤΑΣΗ ΤΡΟΦΙΜΩΝ'!AF108</f>
        <v>0</v>
      </c>
      <c r="M27" s="11">
        <f>1.7*'[1]ΣΥΣΤΑΣΗ ΤΡΟΦΙΜΩΝ'!AG108</f>
        <v>0.527</v>
      </c>
      <c r="N27" s="11">
        <f>'[1]ΣΥΣΤΑΣΗ ΤΡΟΦΙΜΩΝ'!AH108</f>
        <v>5</v>
      </c>
      <c r="O27" s="11">
        <f>'[1]ΣΥΣΤΑΣΗ ΤΡΟΦΙΜΩΝ'!AI108</f>
        <v>13.333333333333334</v>
      </c>
      <c r="P27" s="11">
        <f>'[1]ΣΥΣΤΑΣΗ ΤΡΟΦΙΜΩΝ'!AJ108</f>
        <v>87.77777777777777</v>
      </c>
      <c r="Q27" s="11">
        <f>'[1]ΣΥΣΤΑΣΗ ΤΡΟΦΙΜΩΝ'!AK108</f>
        <v>0</v>
      </c>
      <c r="R27" s="11">
        <f>'[1]ΣΥΣΤΑΣΗ ΤΡΟΦΙΜΩΝ'!AL108</f>
        <v>62.22222222222222</v>
      </c>
      <c r="S27" s="11" t="s">
        <v>29</v>
      </c>
      <c r="T27" s="11" t="s">
        <v>29</v>
      </c>
      <c r="U27" s="12">
        <f>1.7*'[1]ΣΥΣΤΑΣΗ ΤΡΟΦΙΜΩΝ'!AO108</f>
        <v>0.17</v>
      </c>
    </row>
    <row r="28" spans="1:21" ht="14.25">
      <c r="A28" s="10" t="s">
        <v>30</v>
      </c>
      <c r="B28" s="11">
        <f>'[1]ΣΥΣΤΑΣΗ ΤΡΟΦΙΜΩΝ'!V16</f>
        <v>53</v>
      </c>
      <c r="C28" s="11">
        <f>'[1]ΣΥΣΤΑΣΗ ΤΡΟΦΙΜΩΝ'!W16*0.85</f>
        <v>0.059500000000000004</v>
      </c>
      <c r="D28" s="11">
        <f>'[1]ΣΥΣΤΑΣΗ ΤΡΟΦΙΜΩΝ'!X16*0.95</f>
        <v>0.33249999999999996</v>
      </c>
      <c r="E28" s="11" t="str">
        <f>'[1]ΣΥΣΤΑΣΗ ΤΡΟΦΙΜΩΝ'!Y16</f>
        <v>tr</v>
      </c>
      <c r="F28" s="11">
        <f>'[1]ΣΥΣΤΑΣΗ ΤΡΟΦΙΜΩΝ'!Z16*0.95</f>
        <v>0.095</v>
      </c>
      <c r="G28" s="11">
        <f>'[1]ΣΥΣΤΑΣΗ ΤΡΟΦΙΜΩΝ'!AA16*0.95</f>
        <v>0.11399999999999999</v>
      </c>
      <c r="H28" s="11">
        <f>'[1]ΣΥΣΤΑΣΗ ΤΡΟΦΙΜΩΝ'!AB16*0.85</f>
        <v>0.935</v>
      </c>
      <c r="I28" s="11">
        <f>'[1]ΣΥΣΤΑΣΗ ΤΡΟΦΙΜΩΝ'!AC16*0.75</f>
        <v>29.25</v>
      </c>
      <c r="J28" s="11">
        <f>'[1]ΣΥΣΤΑΣΗ ΤΡΟΦΙΜΩΝ'!AD16</f>
        <v>0</v>
      </c>
      <c r="K28" s="11">
        <f>'[1]ΣΥΣΤΑΣΗ ΤΡΟΦΙΜΩΝ'!AE16</f>
        <v>190</v>
      </c>
      <c r="L28" s="11">
        <f>'[1]ΣΥΣΤΑΣΗ ΤΡΟΦΙΜΩΝ'!AF16</f>
        <v>1.75</v>
      </c>
      <c r="M28" s="11">
        <f>'[1]ΣΥΣΤΑΣΗ ΤΡΟΦΙΜΩΝ'!AG16</f>
        <v>1.11</v>
      </c>
      <c r="N28" s="11">
        <f>'[1]ΣΥΣΤΑΣΗ ΤΡΟΦΙΜΩΝ'!AH16</f>
        <v>66.12244897959184</v>
      </c>
      <c r="O28" s="11">
        <f>'[1]ΣΥΣΤΑΣΗ ΤΡΟΦΙΜΩΝ'!AI16</f>
        <v>34.01360544217687</v>
      </c>
      <c r="P28" s="11" t="s">
        <v>29</v>
      </c>
      <c r="Q28" s="11">
        <f>'[1]ΣΥΣΤΑΣΗ ΤΡΟΦΙΜΩΝ'!AK16</f>
        <v>18.979591836734695</v>
      </c>
      <c r="R28" s="11" t="s">
        <v>29</v>
      </c>
      <c r="S28" s="11">
        <f>'[1]ΣΥΣΤΑΣΗ ΤΡΟΦΙΜΩΝ'!AM16</f>
        <v>3.1</v>
      </c>
      <c r="T28" s="11">
        <f>'[1]ΣΥΣΤΑΣΗ ΤΡΟΦΙΜΩΝ'!AN16</f>
        <v>4.7</v>
      </c>
      <c r="U28" s="12">
        <f>'[1]ΣΥΣΤΑΣΗ ΤΡΟΦΙΜΩΝ'!AO16</f>
        <v>1.2</v>
      </c>
    </row>
    <row r="29" spans="1:21" ht="14.25">
      <c r="A29" s="10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1:21" ht="14.25">
      <c r="A30" s="10" t="s">
        <v>32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</row>
    <row r="31" spans="1:21" ht="14.25">
      <c r="A31" s="10" t="s">
        <v>33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2"/>
    </row>
    <row r="32" spans="1:21" ht="14.25">
      <c r="A32" s="10" t="s">
        <v>34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</row>
    <row r="33" spans="1:21" ht="14.25">
      <c r="A33" s="10" t="s">
        <v>35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1:21" ht="14.25">
      <c r="A34" s="13" t="s">
        <v>36</v>
      </c>
      <c r="B34" s="11">
        <f aca="true" t="shared" si="3" ref="B34:M34">SUM(B23:B33)</f>
        <v>139.7</v>
      </c>
      <c r="C34" s="11">
        <f t="shared" si="3"/>
        <v>1.8124</v>
      </c>
      <c r="D34" s="11">
        <f t="shared" si="3"/>
        <v>3.4525</v>
      </c>
      <c r="E34" s="11">
        <f t="shared" si="3"/>
        <v>15.3</v>
      </c>
      <c r="F34" s="11">
        <f t="shared" si="3"/>
        <v>40.865500000000004</v>
      </c>
      <c r="G34" s="11">
        <f t="shared" si="3"/>
        <v>4.607</v>
      </c>
      <c r="H34" s="11">
        <f t="shared" si="3"/>
        <v>16.935</v>
      </c>
      <c r="I34" s="11">
        <f t="shared" si="3"/>
        <v>303.77</v>
      </c>
      <c r="J34" s="11">
        <f t="shared" si="3"/>
        <v>56.3</v>
      </c>
      <c r="K34" s="11">
        <f t="shared" si="3"/>
        <v>190</v>
      </c>
      <c r="L34" s="11">
        <f t="shared" si="3"/>
        <v>1.75</v>
      </c>
      <c r="M34" s="11">
        <f t="shared" si="3"/>
        <v>3.7969999999999997</v>
      </c>
      <c r="N34" s="20">
        <f>9*G16*100/C16</f>
        <v>52.483051973946566</v>
      </c>
      <c r="O34" s="20">
        <f>4*F16*100/C16</f>
        <v>29.267579423102482</v>
      </c>
      <c r="P34" s="20">
        <f>4*E16*100/C16</f>
        <v>19.435065798218794</v>
      </c>
      <c r="Q34" s="11">
        <f>9*S34*100/C16</f>
        <v>21.635650671274757</v>
      </c>
      <c r="R34" s="11">
        <f>4*K16*100/C16</f>
        <v>1.9513491957995481</v>
      </c>
      <c r="S34" s="11">
        <f>SUM(S23:S33)</f>
        <v>72.33999999999999</v>
      </c>
      <c r="T34" s="11">
        <f>SUM(T23:T33)</f>
        <v>82.94</v>
      </c>
      <c r="U34" s="12">
        <f>SUM(U23:U33)</f>
        <v>9.27</v>
      </c>
    </row>
    <row r="35" spans="1:21" ht="28.5">
      <c r="A35" s="13" t="s">
        <v>37</v>
      </c>
      <c r="B35" s="11">
        <f aca="true" t="shared" si="4" ref="B35:M35">100*B34/$B$16</f>
        <v>7.567713976164679</v>
      </c>
      <c r="C35" s="11">
        <f t="shared" si="4"/>
        <v>0.0981798483206934</v>
      </c>
      <c r="D35" s="11">
        <f t="shared" si="4"/>
        <v>0.18702600216684723</v>
      </c>
      <c r="E35" s="11">
        <f t="shared" si="4"/>
        <v>0.828819068255688</v>
      </c>
      <c r="F35" s="11">
        <f t="shared" si="4"/>
        <v>2.2137323943661977</v>
      </c>
      <c r="G35" s="11">
        <f t="shared" si="4"/>
        <v>0.24956663055254608</v>
      </c>
      <c r="H35" s="11">
        <f t="shared" si="4"/>
        <v>0.9173889490790899</v>
      </c>
      <c r="I35" s="11">
        <f t="shared" si="4"/>
        <v>16.45557963163597</v>
      </c>
      <c r="J35" s="11">
        <f t="shared" si="4"/>
        <v>3.049837486457205</v>
      </c>
      <c r="K35" s="11">
        <f t="shared" si="4"/>
        <v>10.29252437703142</v>
      </c>
      <c r="L35" s="11">
        <f t="shared" si="4"/>
        <v>0.09479956663055254</v>
      </c>
      <c r="M35" s="11">
        <f t="shared" si="4"/>
        <v>0.20568797399783315</v>
      </c>
      <c r="N35" s="11"/>
      <c r="O35" s="11"/>
      <c r="P35" s="11"/>
      <c r="Q35" s="11"/>
      <c r="R35" s="11"/>
      <c r="S35" s="11">
        <f>100*S34/$B$16</f>
        <v>3.918743228602383</v>
      </c>
      <c r="T35" s="11">
        <f>100*T34/$B$16</f>
        <v>4.492957746478873</v>
      </c>
      <c r="U35" s="12">
        <f>100*U34/$B$16</f>
        <v>0.5021668472372698</v>
      </c>
    </row>
    <row r="36" spans="1:21" ht="28.5">
      <c r="A36" s="14" t="s">
        <v>38</v>
      </c>
      <c r="B36" s="15">
        <f aca="true" t="shared" si="5" ref="B36:M36">$B$18*B35/100</f>
        <v>7.567713976164679</v>
      </c>
      <c r="C36" s="15">
        <f t="shared" si="5"/>
        <v>0.0981798483206934</v>
      </c>
      <c r="D36" s="15">
        <f t="shared" si="5"/>
        <v>0.18702600216684723</v>
      </c>
      <c r="E36" s="15">
        <f t="shared" si="5"/>
        <v>0.828819068255688</v>
      </c>
      <c r="F36" s="15">
        <f t="shared" si="5"/>
        <v>2.2137323943661977</v>
      </c>
      <c r="G36" s="15">
        <f t="shared" si="5"/>
        <v>0.24956663055254608</v>
      </c>
      <c r="H36" s="15">
        <f t="shared" si="5"/>
        <v>0.9173889490790899</v>
      </c>
      <c r="I36" s="15">
        <f t="shared" si="5"/>
        <v>16.45557963163597</v>
      </c>
      <c r="J36" s="15">
        <f t="shared" si="5"/>
        <v>3.049837486457205</v>
      </c>
      <c r="K36" s="15">
        <f t="shared" si="5"/>
        <v>10.29252437703142</v>
      </c>
      <c r="L36" s="15">
        <f t="shared" si="5"/>
        <v>0.09479956663055254</v>
      </c>
      <c r="M36" s="15">
        <f t="shared" si="5"/>
        <v>0.20568797399783315</v>
      </c>
      <c r="N36" s="21">
        <f>9*G18*100/C18</f>
        <v>102.17267047720321</v>
      </c>
      <c r="O36" s="21">
        <f>4*F18*100/C18</f>
        <v>29.26757942310248</v>
      </c>
      <c r="P36" s="21">
        <f>4*E18*100/C18</f>
        <v>19.43506579821879</v>
      </c>
      <c r="Q36" s="15">
        <f>9*S36*100/C18</f>
        <v>21.635650671274753</v>
      </c>
      <c r="R36" s="15">
        <f>4*K18*100/C18</f>
        <v>1.951349195799548</v>
      </c>
      <c r="S36" s="15">
        <f>$B$18*S35/100</f>
        <v>3.918743228602383</v>
      </c>
      <c r="T36" s="15">
        <f>$B$18*T35/100</f>
        <v>4.492957746478873</v>
      </c>
      <c r="U36" s="16">
        <f>$B$18*U35/100</f>
        <v>0.5021668472372698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2011-08-05T05:17:16Z</dcterms:created>
  <dcterms:modified xsi:type="dcterms:W3CDTF">2011-08-05T05:17:24Z</dcterms:modified>
  <cp:category/>
  <cp:version/>
  <cp:contentType/>
  <cp:contentStatus/>
</cp:coreProperties>
</file>