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Κολοκυθάκια με κυδών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<sst xmlns="http://schemas.openxmlformats.org/spreadsheetml/2006/main" count="70" uniqueCount="54">
  <si>
    <t>ΚΟΛΟΚΥΘΑΚΙΑ ΜΕ ΚΥΔΩΝΙ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</si>
  <si>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</si>
  <si>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</si>
  <si>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</si>
  <si>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</si>
  <si>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</si>
  <si>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</si>
  <si>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</si>
  <si>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</si>
  <si>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</si>
  <si>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</si>
  <si>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</si>
  <si>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</si>
  <si>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</si>
  <si>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</si>
  <si>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</si>
  <si>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</si>
  <si>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</si>
  <si>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</si>
  <si>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</si>
  <si>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</si>
  <si>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</si>
  <si>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</si>
  <si>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 κιλά κολοκυθάκια</t>
  </si>
  <si>
    <t>1 κρεμμύδι</t>
  </si>
  <si>
    <t>1 ντοματοχυμό</t>
  </si>
  <si>
    <t>tr</t>
  </si>
  <si>
    <t>1/2 κιλό κυδώνια</t>
  </si>
  <si>
    <t>λίγο λάδι</t>
  </si>
  <si>
    <t>νερό</t>
  </si>
  <si>
    <t>αλάτι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</si>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</sst>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">
    <xf numFmtId="0" fontId="0" fillId="0" borderId="0" xfId="0" applyAlignment="1">
      <alignment/>
    </xf>
    <xf numFmtId="2" fontId="19" fillId="0" borderId="0" xfId="56" applyNumberFormat="1" applyFont="1">
      <alignment/>
      <protection/>
    </xf>
    <xf numFmtId="2" fontId="19" fillId="0" borderId="0" xfId="56" applyNumberFormat="1" applyFont="1">
      <alignment/>
      <protection/>
    </xf>
    <xf numFmtId="2" fontId="19" fillId="0" borderId="0" xfId="0" applyNumberFormat="1" applyFont="1" applyAlignment="1">
      <alignment/>
    </xf>
    <xf numFmtId="2" fontId="0" fillId="0" borderId="0" xfId="56" applyNumberFormat="1">
      <alignment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  <row r="150">
          <cell r="B150">
            <v>57</v>
          </cell>
          <cell r="C150">
            <v>83.8</v>
          </cell>
          <cell r="D150">
            <v>15.3</v>
          </cell>
          <cell r="E150">
            <v>0.4</v>
          </cell>
          <cell r="F150">
            <v>0.1</v>
          </cell>
          <cell r="G150">
            <v>1.9</v>
          </cell>
          <cell r="H150">
            <v>0</v>
          </cell>
          <cell r="I150" t="str">
            <v>-</v>
          </cell>
          <cell r="J150" t="str">
            <v>-</v>
          </cell>
          <cell r="K150">
            <v>11</v>
          </cell>
          <cell r="L150">
            <v>17</v>
          </cell>
          <cell r="M150">
            <v>8</v>
          </cell>
          <cell r="N150" t="str">
            <v>-</v>
          </cell>
          <cell r="O150" t="str">
            <v>-</v>
          </cell>
          <cell r="P150">
            <v>4</v>
          </cell>
          <cell r="Q150">
            <v>197</v>
          </cell>
          <cell r="R150">
            <v>0.7</v>
          </cell>
          <cell r="S150">
            <v>0.04</v>
          </cell>
          <cell r="T150">
            <v>0.13</v>
          </cell>
          <cell r="U150">
            <v>0.6</v>
          </cell>
          <cell r="V150" t="str">
            <v>-</v>
          </cell>
          <cell r="W150">
            <v>0.02</v>
          </cell>
          <cell r="X150">
            <v>0.03</v>
          </cell>
          <cell r="Y150">
            <v>0</v>
          </cell>
          <cell r="Z150">
            <v>0.2</v>
          </cell>
          <cell r="AA150">
            <v>0.04</v>
          </cell>
          <cell r="AB150">
            <v>0</v>
          </cell>
          <cell r="AC150">
            <v>3</v>
          </cell>
          <cell r="AD150">
            <v>15</v>
          </cell>
          <cell r="AE150">
            <v>0</v>
          </cell>
          <cell r="AF150">
            <v>0</v>
          </cell>
          <cell r="AH150">
            <v>1.5789473684210527</v>
          </cell>
          <cell r="AI150">
            <v>2.807017543859649</v>
          </cell>
          <cell r="AJ150">
            <v>107.36842105263158</v>
          </cell>
          <cell r="AK150">
            <v>0</v>
          </cell>
        </row>
        <row r="151">
          <cell r="B151">
            <v>17</v>
          </cell>
          <cell r="C151">
            <v>94.79</v>
          </cell>
          <cell r="D151">
            <v>3.11</v>
          </cell>
          <cell r="E151">
            <v>1.21</v>
          </cell>
          <cell r="F151">
            <v>0.32</v>
          </cell>
          <cell r="G151">
            <v>1</v>
          </cell>
          <cell r="H151">
            <v>0</v>
          </cell>
          <cell r="I151">
            <v>0</v>
          </cell>
          <cell r="J151">
            <v>2.5</v>
          </cell>
          <cell r="K151">
            <v>16</v>
          </cell>
          <cell r="L151">
            <v>38</v>
          </cell>
          <cell r="M151">
            <v>18</v>
          </cell>
          <cell r="N151" t="str">
            <v>-</v>
          </cell>
          <cell r="O151">
            <v>0.177</v>
          </cell>
          <cell r="P151">
            <v>8</v>
          </cell>
          <cell r="Q151">
            <v>261</v>
          </cell>
          <cell r="R151">
            <v>0.37</v>
          </cell>
          <cell r="S151">
            <v>0.32</v>
          </cell>
          <cell r="T151">
            <v>0.053</v>
          </cell>
          <cell r="U151">
            <v>0.2</v>
          </cell>
          <cell r="V151" t="str">
            <v>-</v>
          </cell>
          <cell r="W151">
            <v>0.045</v>
          </cell>
          <cell r="X151">
            <v>0.094</v>
          </cell>
          <cell r="Y151">
            <v>120</v>
          </cell>
          <cell r="Z151">
            <v>0.451</v>
          </cell>
          <cell r="AA151">
            <v>0.163</v>
          </cell>
          <cell r="AB151">
            <v>0</v>
          </cell>
          <cell r="AC151">
            <v>24</v>
          </cell>
          <cell r="AD151">
            <v>17.9</v>
          </cell>
          <cell r="AE151">
            <v>0</v>
          </cell>
          <cell r="AF151">
            <v>0</v>
          </cell>
          <cell r="AG151">
            <v>0.12</v>
          </cell>
          <cell r="AH151">
            <v>16.941176470588236</v>
          </cell>
          <cell r="AI151">
            <v>28.470588235294116</v>
          </cell>
          <cell r="AJ151">
            <v>73.17647058823529</v>
          </cell>
          <cell r="AK151">
            <v>0</v>
          </cell>
          <cell r="AL151">
            <v>58.8235294117647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70" zoomScaleNormal="70" zoomScalePageLayoutView="70" workbookViewId="0" topLeftCell="A1">
      <selection activeCell="A1" sqref="A1:IV2"/>
    </sheetView>
  </sheetViews>
  <sheetFormatPr defaultColWidth="9.140625" defaultRowHeight="15"/>
  <cols>
    <col min="1" max="1" width="20.7109375" style="21" customWidth="1"/>
    <col min="2" max="3" width="9.140625" style="4" customWidth="1"/>
    <col min="4" max="4" width="10.421875" style="4" customWidth="1"/>
    <col min="5" max="5" width="16.421875" style="4" customWidth="1"/>
    <col min="6" max="8" width="9.140625" style="4" customWidth="1"/>
    <col min="9" max="9" width="12.00390625" style="4" customWidth="1"/>
    <col min="10" max="12" width="9.140625" style="4" customWidth="1"/>
    <col min="13" max="13" width="12.00390625" style="4" customWidth="1"/>
    <col min="14" max="14" width="12.421875" style="4" customWidth="1"/>
    <col min="15" max="15" width="11.00390625" style="4" customWidth="1"/>
    <col min="16" max="16" width="13.140625" style="4" customWidth="1"/>
    <col min="17" max="17" width="12.00390625" style="4" customWidth="1"/>
    <col min="18" max="18" width="11.7109375" style="4" customWidth="1"/>
    <col min="19" max="19" width="10.57421875" style="4" customWidth="1"/>
    <col min="20" max="21" width="9.140625" style="4" customWidth="1"/>
    <col min="22" max="22" width="10.140625" style="4" customWidth="1"/>
    <col min="23" max="16384" width="9.140625" style="4" customWidth="1"/>
  </cols>
  <sheetData>
    <row r="1" spans="1:47" s="2" customFormat="1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s="2" customFormat="1" ht="18">
      <c r="A2" s="1" t="s">
        <v>1</v>
      </c>
      <c r="B2" s="1"/>
      <c r="C2" s="1"/>
      <c r="D2" s="1"/>
    </row>
    <row r="3" ht="14.25">
      <c r="A3" s="4"/>
    </row>
    <row r="4" spans="1:47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  <c r="W4" s="8"/>
      <c r="AQ4" s="8"/>
      <c r="AR4" s="8"/>
      <c r="AS4" s="8"/>
      <c r="AT4" s="8"/>
      <c r="AU4" s="8"/>
    </row>
    <row r="5" spans="1:22" ht="14.25">
      <c r="A5" s="9" t="s">
        <v>23</v>
      </c>
      <c r="B5" s="10">
        <v>1900</v>
      </c>
      <c r="C5" s="10">
        <f>19*'[1]ΣΥΣΤΑΣΗ ΤΡΟΦΙΜΩΝ'!B151</f>
        <v>323</v>
      </c>
      <c r="D5" s="10">
        <f>19*'[1]ΣΥΣΤΑΣΗ ΤΡΟΦΙΜΩΝ'!C151</f>
        <v>1801.0100000000002</v>
      </c>
      <c r="E5" s="10">
        <f>19*'[1]ΣΥΣΤΑΣΗ ΤΡΟΦΙΜΩΝ'!D151</f>
        <v>59.089999999999996</v>
      </c>
      <c r="F5" s="10">
        <f>19*'[1]ΣΥΣΤΑΣΗ ΤΡΟΦΙΜΩΝ'!E151</f>
        <v>22.99</v>
      </c>
      <c r="G5" s="10">
        <f>19*'[1]ΣΥΣΤΑΣΗ ΤΡΟΦΙΜΩΝ'!F151</f>
        <v>6.08</v>
      </c>
      <c r="H5" s="10">
        <f>19*'[1]ΣΥΣΤΑΣΗ ΤΡΟΦΙΜΩΝ'!G151</f>
        <v>19</v>
      </c>
      <c r="I5" s="10">
        <f>19*'[1]ΣΥΣΤΑΣΗ ΤΡΟΦΙΜΩΝ'!H151</f>
        <v>0</v>
      </c>
      <c r="J5" s="10">
        <f>19*'[1]ΣΥΣΤΑΣΗ ΤΡΟΦΙΜΩΝ'!I151</f>
        <v>0</v>
      </c>
      <c r="K5" s="10">
        <f>19*'[1]ΣΥΣΤΑΣΗ ΤΡΟΦΙΜΩΝ'!J151</f>
        <v>47.5</v>
      </c>
      <c r="L5" s="10">
        <f>19*'[1]ΣΥΣΤΑΣΗ ΤΡΟΦΙΜΩΝ'!K151</f>
        <v>304</v>
      </c>
      <c r="M5" s="10">
        <f>19*'[1]ΣΥΣΤΑΣΗ ΤΡΟΦΙΜΩΝ'!L151</f>
        <v>722</v>
      </c>
      <c r="N5" s="10">
        <f>19*'[1]ΣΥΣΤΑΣΗ ΤΡΟΦΙΜΩΝ'!M151</f>
        <v>342</v>
      </c>
      <c r="O5" s="10" t="str">
        <f>'[1]ΣΥΣΤΑΣΗ ΤΡΟΦΙΜΩΝ'!N151</f>
        <v>-</v>
      </c>
      <c r="P5" s="10">
        <f>19*'[1]ΣΥΣΤΑΣΗ ΤΡΟΦΙΜΩΝ'!O151</f>
        <v>3.363</v>
      </c>
      <c r="Q5" s="10">
        <f>19*'[1]ΣΥΣΤΑΣΗ ΤΡΟΦΙΜΩΝ'!P151</f>
        <v>152</v>
      </c>
      <c r="R5" s="10">
        <f>19*'[1]ΣΥΣΤΑΣΗ ΤΡΟΦΙΜΩΝ'!Q151</f>
        <v>4959</v>
      </c>
      <c r="S5" s="10">
        <f>19*'[1]ΣΥΣΤΑΣΗ ΤΡΟΦΙΜΩΝ'!R151</f>
        <v>7.03</v>
      </c>
      <c r="T5" s="10">
        <f>19*'[1]ΣΥΣΤΑΣΗ ΤΡΟΦΙΜΩΝ'!S151</f>
        <v>6.08</v>
      </c>
      <c r="U5" s="10">
        <f>19*'[1]ΣΥΣΤΑΣΗ ΤΡΟΦΙΜΩΝ'!T151</f>
        <v>1.007</v>
      </c>
      <c r="V5" s="11">
        <f>19*'[1]ΣΥΣΤΑΣΗ ΤΡΟΦΙΜΩΝ'!U151</f>
        <v>3.8000000000000003</v>
      </c>
    </row>
    <row r="6" spans="1:22" ht="14.25">
      <c r="A6" s="12" t="s">
        <v>24</v>
      </c>
      <c r="B6" s="13">
        <v>85</v>
      </c>
      <c r="C6" s="13">
        <f>0.85*'[1]ΣΥΣΤΑΣΗ ΤΡΟΦΙΜΩΝ'!B108</f>
        <v>30.599999999999998</v>
      </c>
      <c r="D6" s="13">
        <f>0.85*'[1]ΣΥΣΤΑΣΗ ΤΡΟΦΙΜΩΝ'!C108</f>
        <v>75.64999999999999</v>
      </c>
      <c r="E6" s="13">
        <f>0.85*'[1]ΣΥΣΤΑΣΗ ΤΡΟΦΙΜΩΝ'!D108</f>
        <v>6.715</v>
      </c>
      <c r="F6" s="13">
        <f>0.85*'[1]ΣΥΣΤΑΣΗ ΤΡΟΦΙΜΩΝ'!E108</f>
        <v>1.02</v>
      </c>
      <c r="G6" s="13">
        <f>0.85*'[1]ΣΥΣΤΑΣΗ ΤΡΟΦΙΜΩΝ'!F108</f>
        <v>0.17</v>
      </c>
      <c r="H6" s="13">
        <f>0.85*'[1]ΣΥΣΤΑΣΗ ΤΡΟΦΙΜΩΝ'!G108</f>
        <v>1.275</v>
      </c>
      <c r="I6" s="13">
        <f>0.85*'[1]ΣΥΣΤΑΣΗ ΤΡΟΦΙΜΩΝ'!H108</f>
        <v>0</v>
      </c>
      <c r="J6" s="13" t="str">
        <f>'[1]ΣΥΣΤΑΣΗ ΤΡΟΦΙΜΩΝ'!I108</f>
        <v>tr</v>
      </c>
      <c r="K6" s="13">
        <f>0.85*'[1]ΣΥΣΤΑΣΗ ΤΡΟΦΙΜΩΝ'!J108</f>
        <v>4.76</v>
      </c>
      <c r="L6" s="13">
        <f>0.85*'[1]ΣΥΣΤΑΣΗ ΤΡΟΦΙΜΩΝ'!K108</f>
        <v>21.25</v>
      </c>
      <c r="M6" s="13">
        <f>0.85*'[1]ΣΥΣΤΑΣΗ ΤΡΟΦΙΜΩΝ'!L108</f>
        <v>25.5</v>
      </c>
      <c r="N6" s="13">
        <f>0.85*'[1]ΣΥΣΤΑΣΗ ΤΡΟΦΙΜΩΝ'!M108</f>
        <v>3.4</v>
      </c>
      <c r="O6" s="13">
        <f>0.85*'[1]ΣΥΣΤΑΣΗ ΤΡΟΦΙΜΩΝ'!N108</f>
        <v>21.25</v>
      </c>
      <c r="P6" s="13">
        <f>0.85*'[1]ΣΥΣΤΑΣΗ ΤΡΟΦΙΜΩΝ'!O108</f>
        <v>0.085</v>
      </c>
      <c r="Q6" s="13">
        <f>0.85*'[1]ΣΥΣΤΑΣΗ ΤΡΟΦΙΜΩΝ'!P108</f>
        <v>2.55</v>
      </c>
      <c r="R6" s="13">
        <f>0.85*'[1]ΣΥΣΤΑΣΗ ΤΡΟΦΙΜΩΝ'!Q108</f>
        <v>136</v>
      </c>
      <c r="S6" s="13">
        <f>0.85*'[1]ΣΥΣΤΑΣΗ ΤΡΟΦΙΜΩΝ'!R108</f>
        <v>0.255</v>
      </c>
      <c r="T6" s="13">
        <f>0.85*'[1]ΣΥΣΤΑΣΗ ΤΡΟΦΙΜΩΝ'!S108</f>
        <v>0.17</v>
      </c>
      <c r="U6" s="13">
        <f>0.85*'[1]ΣΥΣΤΑΣΗ ΤΡΟΦΙΜΩΝ'!T108</f>
        <v>0.0425</v>
      </c>
      <c r="V6" s="14">
        <f>0.85*'[1]ΣΥΣΤΑΣΗ ΤΡΟΦΙΜΩΝ'!U108</f>
        <v>0.85</v>
      </c>
    </row>
    <row r="7" spans="1:22" ht="14.25">
      <c r="A7" s="15" t="s">
        <v>25</v>
      </c>
      <c r="B7" s="16">
        <v>500</v>
      </c>
      <c r="C7" s="16">
        <v>76</v>
      </c>
      <c r="D7" s="16">
        <v>469</v>
      </c>
      <c r="E7" s="16">
        <v>15</v>
      </c>
      <c r="F7" s="16">
        <v>4</v>
      </c>
      <c r="G7" s="16" t="s">
        <v>26</v>
      </c>
      <c r="H7" s="16">
        <v>3</v>
      </c>
      <c r="I7" s="16">
        <v>0</v>
      </c>
      <c r="J7" s="16" t="s">
        <v>26</v>
      </c>
      <c r="K7" s="16">
        <v>15</v>
      </c>
      <c r="L7" s="16">
        <v>50</v>
      </c>
      <c r="M7" s="16">
        <v>95</v>
      </c>
      <c r="N7" s="16">
        <v>50</v>
      </c>
      <c r="O7" s="16">
        <v>2000</v>
      </c>
      <c r="P7" s="16">
        <v>0.5</v>
      </c>
      <c r="Q7" s="16">
        <v>1150</v>
      </c>
      <c r="R7" s="16">
        <v>1150</v>
      </c>
      <c r="S7" s="16">
        <v>2</v>
      </c>
      <c r="T7" s="16">
        <v>0.5</v>
      </c>
      <c r="U7" s="16">
        <v>0.3</v>
      </c>
      <c r="V7" s="17" t="s">
        <v>26</v>
      </c>
    </row>
    <row r="8" spans="1:22" ht="14.25">
      <c r="A8" s="12" t="s">
        <v>27</v>
      </c>
      <c r="B8" s="13">
        <v>305</v>
      </c>
      <c r="C8" s="13">
        <f>3.05*'[1]ΣΥΣΤΑΣΗ ΤΡΟΦΙΜΩΝ'!B150</f>
        <v>173.85</v>
      </c>
      <c r="D8" s="13">
        <f>3.05*'[1]ΣΥΣΤΑΣΗ ΤΡΟΦΙΜΩΝ'!C150</f>
        <v>255.58999999999997</v>
      </c>
      <c r="E8" s="13">
        <f>3.05*'[1]ΣΥΣΤΑΣΗ ΤΡΟΦΙΜΩΝ'!D150</f>
        <v>46.665</v>
      </c>
      <c r="F8" s="13">
        <f>3.05*'[1]ΣΥΣΤΑΣΗ ΤΡΟΦΙΜΩΝ'!E150</f>
        <v>1.22</v>
      </c>
      <c r="G8" s="13">
        <f>3.05*'[1]ΣΥΣΤΑΣΗ ΤΡΟΦΙΜΩΝ'!F150</f>
        <v>0.305</v>
      </c>
      <c r="H8" s="13">
        <f>3.05*'[1]ΣΥΣΤΑΣΗ ΤΡΟΦΙΜΩΝ'!G150</f>
        <v>5.794999999999999</v>
      </c>
      <c r="I8" s="13">
        <f>3.05*'[1]ΣΥΣΤΑΣΗ ΤΡΟΦΙΜΩΝ'!H150</f>
        <v>0</v>
      </c>
      <c r="J8" s="13" t="str">
        <f>'[1]ΣΥΣΤΑΣΗ ΤΡΟΦΙΜΩΝ'!I150</f>
        <v>-</v>
      </c>
      <c r="K8" s="13" t="str">
        <f>'[1]ΣΥΣΤΑΣΗ ΤΡΟΦΙΜΩΝ'!J150</f>
        <v>-</v>
      </c>
      <c r="L8" s="13">
        <f>3.05*'[1]ΣΥΣΤΑΣΗ ΤΡΟΦΙΜΩΝ'!K150*0.95</f>
        <v>31.872499999999995</v>
      </c>
      <c r="M8" s="13">
        <f>3.05*'[1]ΣΥΣΤΑΣΗ ΤΡΟΦΙΜΩΝ'!L150</f>
        <v>51.849999999999994</v>
      </c>
      <c r="N8" s="13">
        <f>3.05*'[1]ΣΥΣΤΑΣΗ ΤΡΟΦΙΜΩΝ'!M150</f>
        <v>24.4</v>
      </c>
      <c r="O8" s="13" t="str">
        <f>'[1]ΣΥΣΤΑΣΗ ΤΡΟΦΙΜΩΝ'!N150</f>
        <v>-</v>
      </c>
      <c r="P8" s="13" t="str">
        <f>'[1]ΣΥΣΤΑΣΗ ΤΡΟΦΙΜΩΝ'!O150</f>
        <v>-</v>
      </c>
      <c r="Q8" s="13">
        <f>3.05*'[1]ΣΥΣΤΑΣΗ ΤΡΟΦΙΜΩΝ'!P150</f>
        <v>12.2</v>
      </c>
      <c r="R8" s="13">
        <f>3.05*'[1]ΣΥΣΤΑΣΗ ΤΡΟΦΙΜΩΝ'!Q150*0.9</f>
        <v>540.765</v>
      </c>
      <c r="S8" s="13">
        <f>3.05*'[1]ΣΥΣΤΑΣΗ ΤΡΟΦΙΜΩΝ'!R150</f>
        <v>2.135</v>
      </c>
      <c r="T8" s="13">
        <f>3.05*'[1]ΣΥΣΤΑΣΗ ΤΡΟΦΙΜΩΝ'!S150</f>
        <v>0.122</v>
      </c>
      <c r="U8" s="13">
        <f>3.05*'[1]ΣΥΣΤΑΣΗ ΤΡΟΦΙΜΩΝ'!T150*0.9</f>
        <v>0.35685</v>
      </c>
      <c r="V8" s="14">
        <f>3.05*'[1]ΣΥΣΤΑΣΗ ΤΡΟΦΙΜΩΝ'!U150</f>
        <v>1.8299999999999998</v>
      </c>
    </row>
    <row r="9" spans="1:22" ht="14.25">
      <c r="A9" s="12" t="s">
        <v>28</v>
      </c>
      <c r="B9" s="13">
        <v>55</v>
      </c>
      <c r="C9" s="13">
        <f>0.55*'[1]ΣΥΣΤΑΣΗ ΤΡΟΦΙΜΩΝ'!B22</f>
        <v>494.45000000000005</v>
      </c>
      <c r="D9" s="13" t="str">
        <f>'[1]ΣΥΣΤΑΣΗ ΤΡΟΦΙΜΩΝ'!C22</f>
        <v>tr</v>
      </c>
      <c r="E9" s="13" t="str">
        <f>'[1]ΣΥΣΤΑΣΗ ΤΡΟΦΙΜΩΝ'!D22</f>
        <v>tr</v>
      </c>
      <c r="F9" s="13" t="str">
        <f>'[1]ΣΥΣΤΑΣΗ ΤΡΟΦΙΜΩΝ'!E22</f>
        <v>tr</v>
      </c>
      <c r="G9" s="13">
        <f>0.55*'[1]ΣΥΣΤΑΣΗ ΤΡΟΦΙΜΩΝ'!F22</f>
        <v>54.94500000000001</v>
      </c>
      <c r="H9" s="13">
        <f>0.55*'[1]ΣΥΣΤΑΣΗ ΤΡΟΦΙΜΩΝ'!G22</f>
        <v>0</v>
      </c>
      <c r="I9" s="13">
        <f>0.55*'[1]ΣΥΣΤΑΣΗ ΤΡΟΦΙΜΩΝ'!H22</f>
        <v>0</v>
      </c>
      <c r="J9" s="13">
        <f>0.55*'[1]ΣΥΣΤΑΣΗ ΤΡΟΦΙΜΩΝ'!I22</f>
        <v>0</v>
      </c>
      <c r="K9" s="13">
        <f>0.55*'[1]ΣΥΣΤΑΣΗ ΤΡΟΦΙΜΩΝ'!J22</f>
        <v>0</v>
      </c>
      <c r="L9" s="13" t="str">
        <f>'[1]ΣΥΣΤΑΣΗ ΤΡΟΦΙΜΩΝ'!K22</f>
        <v>tr</v>
      </c>
      <c r="M9" s="13" t="str">
        <f>'[1]ΣΥΣΤΑΣΗ ΤΡΟΦΙΜΩΝ'!L22</f>
        <v>tr</v>
      </c>
      <c r="N9" s="13" t="str">
        <f>'[1]ΣΥΣΤΑΣΗ ΤΡΟΦΙΜΩΝ'!M22</f>
        <v>tr</v>
      </c>
      <c r="O9" s="13">
        <f>'[1]ΣΥΣΤΑΣΗ ΤΡΟΦΙΜΩΝ'!N22</f>
        <v>0</v>
      </c>
      <c r="P9" s="13">
        <f>'[1]ΣΥΣΤΑΣΗ ΤΡΟΦΙΜΩΝ'!O22</f>
        <v>0</v>
      </c>
      <c r="Q9" s="13" t="str">
        <f>'[1]ΣΥΣΤΑΣΗ ΤΡΟΦΙΜΩΝ'!P22</f>
        <v>tr</v>
      </c>
      <c r="R9" s="13" t="str">
        <f>'[1]ΣΥΣΤΑΣΗ ΤΡΟΦΙΜΩΝ'!Q22</f>
        <v>n</v>
      </c>
      <c r="S9" s="13" t="str">
        <f>'[1]ΣΥΣΤΑΣΗ ΤΡΟΦΙΜΩΝ'!R22</f>
        <v>tr</v>
      </c>
      <c r="T9" s="13" t="str">
        <f>'[1]ΣΥΣΤΑΣΗ ΤΡΟΦΙΜΩΝ'!S22</f>
        <v>tr</v>
      </c>
      <c r="U9" s="13" t="str">
        <f>'[1]ΣΥΣΤΑΣΗ ΤΡΟΦΙΜΩΝ'!T22</f>
        <v>tr</v>
      </c>
      <c r="V9" s="14" t="str">
        <f>'[1]ΣΥΣΤΑΣΗ ΤΡΟΦΙΜΩΝ'!U22</f>
        <v>tr</v>
      </c>
    </row>
    <row r="10" spans="1:22" ht="14.25">
      <c r="A10" s="12" t="s">
        <v>29</v>
      </c>
      <c r="B10" s="13">
        <v>480</v>
      </c>
      <c r="C10" s="13"/>
      <c r="D10" s="13">
        <v>480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14.25">
      <c r="A11" s="12" t="s">
        <v>30</v>
      </c>
      <c r="B11" s="13">
        <v>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v>3600</v>
      </c>
      <c r="P11" s="13"/>
      <c r="Q11" s="13">
        <v>2400</v>
      </c>
      <c r="R11" s="13"/>
      <c r="S11" s="13"/>
      <c r="T11" s="13"/>
      <c r="U11" s="13"/>
      <c r="V11" s="14"/>
    </row>
    <row r="12" spans="1:22" ht="14.25">
      <c r="A12" s="12" t="s">
        <v>31</v>
      </c>
      <c r="B12" s="13">
        <f aca="true" t="shared" si="0" ref="B12:V12">SUM(B5:B11)</f>
        <v>3331</v>
      </c>
      <c r="C12" s="13">
        <f t="shared" si="0"/>
        <v>1097.9</v>
      </c>
      <c r="D12" s="13">
        <f t="shared" si="0"/>
        <v>3081.2500000000005</v>
      </c>
      <c r="E12" s="13">
        <f t="shared" si="0"/>
        <v>127.47</v>
      </c>
      <c r="F12" s="13">
        <f t="shared" si="0"/>
        <v>29.229999999999997</v>
      </c>
      <c r="G12" s="13">
        <f t="shared" si="0"/>
        <v>61.50000000000001</v>
      </c>
      <c r="H12" s="13">
        <f t="shared" si="0"/>
        <v>29.069999999999997</v>
      </c>
      <c r="I12" s="13">
        <f t="shared" si="0"/>
        <v>0</v>
      </c>
      <c r="J12" s="13">
        <f t="shared" si="0"/>
        <v>0</v>
      </c>
      <c r="K12" s="13">
        <f t="shared" si="0"/>
        <v>67.25999999999999</v>
      </c>
      <c r="L12" s="13">
        <f t="shared" si="0"/>
        <v>407.1225</v>
      </c>
      <c r="M12" s="13">
        <f t="shared" si="0"/>
        <v>894.35</v>
      </c>
      <c r="N12" s="13">
        <f t="shared" si="0"/>
        <v>419.79999999999995</v>
      </c>
      <c r="O12" s="13">
        <f t="shared" si="0"/>
        <v>5621.25</v>
      </c>
      <c r="P12" s="13">
        <f t="shared" si="0"/>
        <v>3.948</v>
      </c>
      <c r="Q12" s="13">
        <f t="shared" si="0"/>
        <v>3716.75</v>
      </c>
      <c r="R12" s="13">
        <f t="shared" si="0"/>
        <v>6785.765</v>
      </c>
      <c r="S12" s="13">
        <f t="shared" si="0"/>
        <v>11.42</v>
      </c>
      <c r="T12" s="13">
        <f t="shared" si="0"/>
        <v>6.872</v>
      </c>
      <c r="U12" s="13">
        <f t="shared" si="0"/>
        <v>1.70635</v>
      </c>
      <c r="V12" s="14">
        <f t="shared" si="0"/>
        <v>6.48</v>
      </c>
    </row>
    <row r="13" spans="1:22" ht="28.5">
      <c r="A13" s="12" t="s">
        <v>32</v>
      </c>
      <c r="B13" s="13">
        <v>100</v>
      </c>
      <c r="C13" s="13">
        <f aca="true" t="shared" si="1" ref="C13:V13">100*C12/$B$12</f>
        <v>32.96007205043531</v>
      </c>
      <c r="D13" s="13">
        <f t="shared" si="1"/>
        <v>92.50225157610329</v>
      </c>
      <c r="E13" s="13">
        <f t="shared" si="1"/>
        <v>3.826778745121585</v>
      </c>
      <c r="F13" s="13">
        <f t="shared" si="1"/>
        <v>0.8775142599819873</v>
      </c>
      <c r="G13" s="13">
        <f t="shared" si="1"/>
        <v>1.8462924046832785</v>
      </c>
      <c r="H13" s="13">
        <f t="shared" si="1"/>
        <v>0.8727108976283398</v>
      </c>
      <c r="I13" s="13">
        <f t="shared" si="1"/>
        <v>0</v>
      </c>
      <c r="J13" s="13">
        <f t="shared" si="1"/>
        <v>0</v>
      </c>
      <c r="K13" s="13">
        <f t="shared" si="1"/>
        <v>2.01921344941459</v>
      </c>
      <c r="L13" s="13">
        <f t="shared" si="1"/>
        <v>12.222230561392974</v>
      </c>
      <c r="M13" s="13">
        <f t="shared" si="1"/>
        <v>26.84929450615431</v>
      </c>
      <c r="N13" s="13">
        <f t="shared" si="1"/>
        <v>12.602821975382765</v>
      </c>
      <c r="O13" s="13">
        <f t="shared" si="1"/>
        <v>168.7556289402582</v>
      </c>
      <c r="P13" s="13">
        <f t="shared" si="1"/>
        <v>0.11852296607625339</v>
      </c>
      <c r="Q13" s="13">
        <f t="shared" si="1"/>
        <v>111.58060642449715</v>
      </c>
      <c r="R13" s="13">
        <f t="shared" si="1"/>
        <v>203.71555088561993</v>
      </c>
      <c r="S13" s="13">
        <f t="shared" si="1"/>
        <v>0.3428399879915941</v>
      </c>
      <c r="T13" s="13">
        <f t="shared" si="1"/>
        <v>0.20630441308916242</v>
      </c>
      <c r="U13" s="13">
        <f t="shared" si="1"/>
        <v>0.05122635845091564</v>
      </c>
      <c r="V13" s="14">
        <f t="shared" si="1"/>
        <v>0.1945361753227259</v>
      </c>
    </row>
    <row r="14" spans="1:22" ht="42.75">
      <c r="A14" s="18" t="s">
        <v>33</v>
      </c>
      <c r="B14" s="19">
        <v>196.08</v>
      </c>
      <c r="C14" s="19">
        <f>196.08*C13/100</f>
        <v>64.62810927649355</v>
      </c>
      <c r="D14" s="19">
        <f>196.08*D13/100-96.08</f>
        <v>85.29841489042333</v>
      </c>
      <c r="E14" s="19">
        <f aca="true" t="shared" si="2" ref="E14:V14">196.08*E13/100</f>
        <v>7.503547763434405</v>
      </c>
      <c r="F14" s="19">
        <f t="shared" si="2"/>
        <v>1.7206299609726807</v>
      </c>
      <c r="G14" s="19">
        <f t="shared" si="2"/>
        <v>3.6202101471029726</v>
      </c>
      <c r="H14" s="19">
        <f t="shared" si="2"/>
        <v>1.7112115280696485</v>
      </c>
      <c r="I14" s="19">
        <f t="shared" si="2"/>
        <v>0</v>
      </c>
      <c r="J14" s="19">
        <f t="shared" si="2"/>
        <v>0</v>
      </c>
      <c r="K14" s="19">
        <f t="shared" si="2"/>
        <v>3.9592737316121287</v>
      </c>
      <c r="L14" s="19">
        <f t="shared" si="2"/>
        <v>23.965349684779344</v>
      </c>
      <c r="M14" s="19">
        <f t="shared" si="2"/>
        <v>52.64609666766737</v>
      </c>
      <c r="N14" s="19">
        <f t="shared" si="2"/>
        <v>24.711613329330525</v>
      </c>
      <c r="O14" s="19">
        <f t="shared" si="2"/>
        <v>330.89603722605824</v>
      </c>
      <c r="P14" s="19">
        <f t="shared" si="2"/>
        <v>0.23239983188231764</v>
      </c>
      <c r="Q14" s="19">
        <f t="shared" si="2"/>
        <v>218.78725307715402</v>
      </c>
      <c r="R14" s="19">
        <f t="shared" si="2"/>
        <v>399.4454521765236</v>
      </c>
      <c r="S14" s="19">
        <f t="shared" si="2"/>
        <v>0.6722406484539178</v>
      </c>
      <c r="T14" s="19">
        <f t="shared" si="2"/>
        <v>0.4045216931852297</v>
      </c>
      <c r="U14" s="19">
        <f t="shared" si="2"/>
        <v>0.10044464365055539</v>
      </c>
      <c r="V14" s="20">
        <f t="shared" si="2"/>
        <v>0.381446532572801</v>
      </c>
    </row>
    <row r="15" spans="24:47" ht="14.25"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8" spans="1:23" ht="30">
      <c r="A18" s="22"/>
      <c r="B18" s="23" t="s">
        <v>34</v>
      </c>
      <c r="C18" s="6" t="s">
        <v>35</v>
      </c>
      <c r="D18" s="6" t="s">
        <v>36</v>
      </c>
      <c r="E18" s="6" t="s">
        <v>37</v>
      </c>
      <c r="F18" s="6" t="s">
        <v>38</v>
      </c>
      <c r="G18" s="6" t="s">
        <v>39</v>
      </c>
      <c r="H18" s="6" t="s">
        <v>40</v>
      </c>
      <c r="I18" s="6" t="s">
        <v>41</v>
      </c>
      <c r="J18" s="6" t="s">
        <v>42</v>
      </c>
      <c r="K18" s="6" t="s">
        <v>43</v>
      </c>
      <c r="L18" s="6" t="s">
        <v>44</v>
      </c>
      <c r="M18" s="6" t="s">
        <v>45</v>
      </c>
      <c r="N18" s="6" t="s">
        <v>46</v>
      </c>
      <c r="O18" s="6" t="s">
        <v>47</v>
      </c>
      <c r="P18" s="6" t="s">
        <v>48</v>
      </c>
      <c r="Q18" s="6" t="s">
        <v>49</v>
      </c>
      <c r="R18" s="6" t="s">
        <v>50</v>
      </c>
      <c r="S18" s="6" t="s">
        <v>51</v>
      </c>
      <c r="T18" s="6" t="s">
        <v>52</v>
      </c>
      <c r="U18" s="7" t="s">
        <v>53</v>
      </c>
      <c r="V18" s="8"/>
      <c r="W18" s="8"/>
    </row>
    <row r="19" spans="1:21" ht="14.25">
      <c r="A19" s="9" t="s">
        <v>23</v>
      </c>
      <c r="B19" s="10" t="str">
        <f>'[1]ΣΥΣΤΑΣΗ ΤΡΟΦΙΜΩΝ'!V151</f>
        <v>-</v>
      </c>
      <c r="C19" s="10">
        <f>19*'[1]ΣΥΣΤΑΣΗ ΤΡΟΦΙΜΩΝ'!W151*0.9</f>
        <v>0.7695</v>
      </c>
      <c r="D19" s="10">
        <f>19*'[1]ΣΥΣΤΑΣΗ ΤΡΟΦΙΜΩΝ'!X151*0.95</f>
        <v>1.6966999999999999</v>
      </c>
      <c r="E19" s="10">
        <f>19*'[1]ΣΥΣΤΑΣΗ ΤΡΟΦΙΜΩΝ'!Y151*0.95</f>
        <v>2166</v>
      </c>
      <c r="F19" s="10">
        <f>19*'[1]ΣΥΣΤΑΣΗ ΤΡΟΦΙΜΩΝ'!Z151*0.95</f>
        <v>8.140550000000001</v>
      </c>
      <c r="G19" s="10">
        <f>19*'[1]ΣΥΣΤΑΣΗ ΤΡΟΦΙΜΩΝ'!AA151*0.9</f>
        <v>2.7873</v>
      </c>
      <c r="H19" s="10">
        <f>19*'[1]ΣΥΣΤΑΣΗ ΤΡΟΦΙΜΩΝ'!AB151</f>
        <v>0</v>
      </c>
      <c r="I19" s="10">
        <f>19*'[1]ΣΥΣΤΑΣΗ ΤΡΟΦΙΜΩΝ'!AC151*0.85</f>
        <v>387.59999999999997</v>
      </c>
      <c r="J19" s="10">
        <f>19*'[1]ΣΥΣΤΑΣΗ ΤΡΟΦΙΜΩΝ'!AD151*0.85</f>
        <v>289.085</v>
      </c>
      <c r="K19" s="10">
        <f>19*'[1]ΣΥΣΤΑΣΗ ΤΡΟΦΙΜΩΝ'!AE151</f>
        <v>0</v>
      </c>
      <c r="L19" s="10">
        <f>19*'[1]ΣΥΣΤΑΣΗ ΤΡΟΦΙΜΩΝ'!AF151</f>
        <v>0</v>
      </c>
      <c r="M19" s="10">
        <f>19*'[1]ΣΥΣΤΑΣΗ ΤΡΟΦΙΜΩΝ'!AG151</f>
        <v>2.28</v>
      </c>
      <c r="N19" s="10">
        <f>'[1]ΣΥΣΤΑΣΗ ΤΡΟΦΙΜΩΝ'!AH151</f>
        <v>16.941176470588236</v>
      </c>
      <c r="O19" s="10">
        <f>'[1]ΣΥΣΤΑΣΗ ΤΡΟΦΙΜΩΝ'!AI151</f>
        <v>28.470588235294116</v>
      </c>
      <c r="P19" s="10">
        <f>'[1]ΣΥΣΤΑΣΗ ΤΡΟΦΙΜΩΝ'!AJ151</f>
        <v>73.17647058823529</v>
      </c>
      <c r="Q19" s="10">
        <f>'[1]ΣΥΣΤΑΣΗ ΤΡΟΦΙΜΩΝ'!AK151</f>
        <v>0</v>
      </c>
      <c r="R19" s="10">
        <f>'[1]ΣΥΣΤΑΣΗ ΤΡΟΦΙΜΩΝ'!AL151</f>
        <v>58.8235294117647</v>
      </c>
      <c r="S19" s="10">
        <f>19*'[1]ΣΥΣΤΑΣΗ ΤΡΟΦΙΜΩΝ'!AM151</f>
        <v>0</v>
      </c>
      <c r="T19" s="10">
        <f>19*'[1]ΣΥΣΤΑΣΗ ΤΡΟΦΙΜΩΝ'!AN151</f>
        <v>0</v>
      </c>
      <c r="U19" s="11">
        <f>19*'[1]ΣΥΣΤΑΣΗ ΤΡΟΦΙΜΩΝ'!AO151</f>
        <v>0</v>
      </c>
    </row>
    <row r="20" spans="1:21" ht="14.25">
      <c r="A20" s="12" t="s">
        <v>24</v>
      </c>
      <c r="B20" s="13">
        <f>0.85*'[1]ΣΥΣΤΑΣΗ ΤΡΟΦΙΜΩΝ'!V108</f>
        <v>2.55</v>
      </c>
      <c r="C20" s="13">
        <f>0.85*'[1]ΣΥΣΤΑΣΗ ΤΡΟΦΙΜΩΝ'!W108*0.9</f>
        <v>0.09945</v>
      </c>
      <c r="D20" s="13" t="str">
        <f>'[1]ΣΥΣΤΑΣΗ ΤΡΟΦΙΜΩΝ'!X108</f>
        <v>tr</v>
      </c>
      <c r="E20" s="13" t="str">
        <f>0.85*'[1]ΣΥΣΤΑΣΗ ΤΡΟΦΙΜΩΝ'!Y108&amp;0.8</f>
        <v>8,50,8</v>
      </c>
      <c r="F20" s="13">
        <f>0.85*'[1]ΣΥΣΤΑΣΗ ΤΡΟΦΙΜΩΝ'!Z108*0.95</f>
        <v>0.5652499999999999</v>
      </c>
      <c r="G20" s="13">
        <f>0.85*'[1]ΣΥΣΤΑΣΗ ΤΡΟΦΙΜΩΝ'!AA108*0.95</f>
        <v>0.1615</v>
      </c>
      <c r="H20" s="13">
        <f>0.85*'[1]ΣΥΣΤΑΣΗ ΤΡΟΦΙΜΩΝ'!AB108</f>
        <v>0</v>
      </c>
      <c r="I20" s="13">
        <f>0.85*'[1]ΣΥΣΤΑΣΗ ΤΡΟΦΙΜΩΝ'!AC108*0.8</f>
        <v>11.56</v>
      </c>
      <c r="J20" s="13">
        <f>0.85*'[1]ΣΥΣΤΑΣΗ ΤΡΟΦΙΜΩΝ'!AD108*0.75</f>
        <v>3.1875</v>
      </c>
      <c r="K20" s="13">
        <f>0.85*'[1]ΣΥΣΤΑΣΗ ΤΡΟΦΙΜΩΝ'!AE108</f>
        <v>0</v>
      </c>
      <c r="L20" s="13">
        <f>0.85*'[1]ΣΥΣΤΑΣΗ ΤΡΟΦΙΜΩΝ'!AF108</f>
        <v>0</v>
      </c>
      <c r="M20" s="13">
        <f>0.85*'[1]ΣΥΣΤΑΣΗ ΤΡΟΦΙΜΩΝ'!AG108</f>
        <v>0.2635</v>
      </c>
      <c r="N20" s="13">
        <f>'[1]ΣΥΣΤΑΣΗ ΤΡΟΦΙΜΩΝ'!AH108</f>
        <v>5</v>
      </c>
      <c r="O20" s="13">
        <f>'[1]ΣΥΣΤΑΣΗ ΤΡΟΦΙΜΩΝ'!AI108</f>
        <v>13.333333333333334</v>
      </c>
      <c r="P20" s="13">
        <f>'[1]ΣΥΣΤΑΣΗ ΤΡΟΦΙΜΩΝ'!AJ108</f>
        <v>87.77777777777777</v>
      </c>
      <c r="Q20" s="13">
        <f>'[1]ΣΥΣΤΑΣΗ ΤΡΟΦΙΜΩΝ'!AK108</f>
        <v>0</v>
      </c>
      <c r="R20" s="13">
        <f>'[1]ΣΥΣΤΑΣΗ ΤΡΟΦΙΜΩΝ'!AL108</f>
        <v>62.22222222222222</v>
      </c>
      <c r="S20" s="13" t="str">
        <f>'[1]ΣΥΣΤΑΣΗ ΤΡΟΦΙΜΩΝ'!AM108</f>
        <v>tr</v>
      </c>
      <c r="T20" s="13" t="str">
        <f>'[1]ΣΥΣΤΑΣΗ ΤΡΟΦΙΜΩΝ'!AN108</f>
        <v>tr</v>
      </c>
      <c r="U20" s="14">
        <f>0.85*'[1]ΣΥΣΤΑΣΗ ΤΡΟΦΙΜΩΝ'!AO108</f>
        <v>0.085</v>
      </c>
    </row>
    <row r="21" spans="1:21" ht="14.25">
      <c r="A21" s="15" t="s">
        <v>25</v>
      </c>
      <c r="B21" s="16">
        <v>10</v>
      </c>
      <c r="C21" s="16">
        <v>0.1</v>
      </c>
      <c r="D21" s="16">
        <v>0.1</v>
      </c>
      <c r="E21" s="16">
        <v>1000</v>
      </c>
      <c r="F21" s="16">
        <v>3.5</v>
      </c>
      <c r="G21" s="16">
        <v>0.3</v>
      </c>
      <c r="H21" s="16">
        <v>0</v>
      </c>
      <c r="I21" s="16">
        <v>50</v>
      </c>
      <c r="J21" s="16">
        <v>40</v>
      </c>
      <c r="K21" s="16">
        <v>0</v>
      </c>
      <c r="L21" s="16">
        <v>0</v>
      </c>
      <c r="M21" s="16">
        <v>5.05</v>
      </c>
      <c r="N21" s="16" t="s">
        <v>26</v>
      </c>
      <c r="O21" s="16">
        <v>21.05</v>
      </c>
      <c r="P21" s="16">
        <v>78.95</v>
      </c>
      <c r="Q21" s="16">
        <v>0</v>
      </c>
      <c r="R21" s="16">
        <v>78.95</v>
      </c>
      <c r="S21" s="16" t="s">
        <v>26</v>
      </c>
      <c r="T21" s="16" t="s">
        <v>26</v>
      </c>
      <c r="U21" s="17" t="s">
        <v>26</v>
      </c>
    </row>
    <row r="22" spans="1:21" ht="14.25">
      <c r="A22" s="12" t="s">
        <v>27</v>
      </c>
      <c r="B22" s="13" t="str">
        <f>'[1]ΣΥΣΤΑΣΗ ΤΡΟΦΙΜΩΝ'!V150</f>
        <v>-</v>
      </c>
      <c r="C22" s="13">
        <f>3.05*'[1]ΣΥΣΤΑΣΗ ΤΡΟΦΙΜΩΝ'!W150*0.8</f>
        <v>0.0488</v>
      </c>
      <c r="D22" s="13">
        <f>3.05*'[1]ΣΥΣΤΑΣΗ ΤΡΟΦΙΜΩΝ'!X150*0.9</f>
        <v>0.08235</v>
      </c>
      <c r="E22" s="13">
        <f>3.05*'[1]ΣΥΣΤΑΣΗ ΤΡΟΦΙΜΩΝ'!Y150</f>
        <v>0</v>
      </c>
      <c r="F22" s="13">
        <f>3.05*'[1]ΣΥΣΤΑΣΗ ΤΡΟΦΙΜΩΝ'!Z150*0.9</f>
        <v>0.549</v>
      </c>
      <c r="G22" s="13">
        <f>3.05*'[1]ΣΥΣΤΑΣΗ ΤΡΟΦΙΜΩΝ'!AA150*0.9</f>
        <v>0.1098</v>
      </c>
      <c r="H22" s="13">
        <f>3.05*'[1]ΣΥΣΤΑΣΗ ΤΡΟΦΙΜΩΝ'!AB150</f>
        <v>0</v>
      </c>
      <c r="I22" s="13">
        <f>3.05*'[1]ΣΥΣΤΑΣΗ ΤΡΟΦΙΜΩΝ'!AC150*0.5</f>
        <v>4.574999999999999</v>
      </c>
      <c r="J22" s="13">
        <f>3.05*'[1]ΣΥΣΤΑΣΗ ΤΡΟΦΙΜΩΝ'!AD150*0.7</f>
        <v>32.025</v>
      </c>
      <c r="K22" s="13">
        <f>3.05*'[1]ΣΥΣΤΑΣΗ ΤΡΟΦΙΜΩΝ'!AE150</f>
        <v>0</v>
      </c>
      <c r="L22" s="13">
        <f>3.05*'[1]ΣΥΣΤΑΣΗ ΤΡΟΦΙΜΩΝ'!AF150</f>
        <v>0</v>
      </c>
      <c r="M22" s="13">
        <f>3.05*'[1]ΣΥΣΤΑΣΗ ΤΡΟΦΙΜΩΝ'!AG150</f>
        <v>0</v>
      </c>
      <c r="N22" s="13">
        <f>'[1]ΣΥΣΤΑΣΗ ΤΡΟΦΙΜΩΝ'!AH150</f>
        <v>1.5789473684210527</v>
      </c>
      <c r="O22" s="13">
        <f>'[1]ΣΥΣΤΑΣΗ ΤΡΟΦΙΜΩΝ'!AI150</f>
        <v>2.807017543859649</v>
      </c>
      <c r="P22" s="13">
        <f>'[1]ΣΥΣΤΑΣΗ ΤΡΟΦΙΜΩΝ'!AJ150</f>
        <v>107.36842105263158</v>
      </c>
      <c r="Q22" s="13">
        <f>'[1]ΣΥΣΤΑΣΗ ΤΡΟΦΙΜΩΝ'!AK150</f>
        <v>0</v>
      </c>
      <c r="R22" s="13">
        <v>0</v>
      </c>
      <c r="S22" s="13">
        <f>3.05*'[1]ΣΥΣΤΑΣΗ ΤΡΟΦΙΜΩΝ'!AM150</f>
        <v>0</v>
      </c>
      <c r="T22" s="13">
        <f>3.05*'[1]ΣΥΣΤΑΣΗ ΤΡΟΦΙΜΩΝ'!AN150</f>
        <v>0</v>
      </c>
      <c r="U22" s="14">
        <f>3.05*'[1]ΣΥΣΤΑΣΗ ΤΡΟΦΙΜΩΝ'!AO150</f>
        <v>0</v>
      </c>
    </row>
    <row r="23" spans="1:21" ht="14.25">
      <c r="A23" s="12" t="s">
        <v>28</v>
      </c>
      <c r="B23" s="13" t="str">
        <f>'[1]ΣΥΣΤΑΣΗ ΤΡΟΦΙΜΩΝ'!V22</f>
        <v>n</v>
      </c>
      <c r="C23" s="13" t="str">
        <f>'[1]ΣΥΣΤΑΣΗ ΤΡΟΦΙΜΩΝ'!W22</f>
        <v>tr</v>
      </c>
      <c r="D23" s="13" t="str">
        <f>'[1]ΣΥΣΤΑΣΗ ΤΡΟΦΙΜΩΝ'!X22</f>
        <v>tr</v>
      </c>
      <c r="E23" s="13" t="str">
        <f>'[1]ΣΥΣΤΑΣΗ ΤΡΟΦΙΜΩΝ'!Y22</f>
        <v>n</v>
      </c>
      <c r="F23" s="13" t="str">
        <f>'[1]ΣΥΣΤΑΣΗ ΤΡΟΦΙΜΩΝ'!Z22</f>
        <v>tr</v>
      </c>
      <c r="G23" s="13" t="str">
        <f>'[1]ΣΥΣΤΑΣΗ ΤΡΟΦΙΜΩΝ'!AA22</f>
        <v>tr</v>
      </c>
      <c r="H23" s="13">
        <f>'[1]ΣΥΣΤΑΣΗ ΤΡΟΦΙΜΩΝ'!AB22</f>
        <v>0</v>
      </c>
      <c r="I23" s="13" t="str">
        <f>'[1]ΣΥΣΤΑΣΗ ΤΡΟΦΙΜΩΝ'!AC22</f>
        <v>tr</v>
      </c>
      <c r="J23" s="13">
        <f>0.55*'[1]ΣΥΣΤΑΣΗ ΤΡΟΦΙΜΩΝ'!AD22</f>
        <v>0</v>
      </c>
      <c r="K23" s="13">
        <f>0.55*'[1]ΣΥΣΤΑΣΗ ΤΡΟΦΙΜΩΝ'!AE22</f>
        <v>0</v>
      </c>
      <c r="L23" s="13">
        <f>0.55*'[1]ΣΥΣΤΑΣΗ ΤΡΟΦΙΜΩΝ'!AF22</f>
        <v>0</v>
      </c>
      <c r="M23" s="13">
        <f>0.55*'[1]ΣΥΣΤΑΣΗ ΤΡΟΦΙΜΩΝ'!AG22</f>
        <v>2.805</v>
      </c>
      <c r="N23" s="13">
        <f>'[1]ΣΥΣΤΑΣΗ ΤΡΟΦΙΜΩΝ'!AH22</f>
        <v>100.0111234705228</v>
      </c>
      <c r="O23" s="13">
        <v>0</v>
      </c>
      <c r="P23" s="13">
        <v>0</v>
      </c>
      <c r="Q23" s="13">
        <f>'[1]ΣΥΣΤΑΣΗ ΤΡΟΦΙΜΩΝ'!AK22</f>
        <v>14.015572858731923</v>
      </c>
      <c r="R23" s="13">
        <f>'[1]ΣΥΣΤΑΣΗ ΤΡΟΦΙΜΩΝ'!AL22</f>
        <v>0</v>
      </c>
      <c r="S23" s="13">
        <f>0.55*'[1]ΣΥΣΤΑΣΗ ΤΡΟΦΙΜΩΝ'!AM22</f>
        <v>7.700000000000001</v>
      </c>
      <c r="T23" s="13">
        <f>0.55*'[1]ΣΥΣΤΑΣΗ ΤΡΟΦΙΜΩΝ'!AN22</f>
        <v>38.33500000000001</v>
      </c>
      <c r="U23" s="14">
        <f>0.55*'[1]ΣΥΣΤΑΣΗ ΤΡΟΦΙΜΩΝ'!AO22</f>
        <v>6.16</v>
      </c>
    </row>
    <row r="24" spans="1:21" ht="14.25">
      <c r="A24" s="12" t="s">
        <v>29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</row>
    <row r="25" spans="1:21" ht="14.25">
      <c r="A25" s="12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1:21" ht="14.25">
      <c r="A26" s="12" t="s">
        <v>31</v>
      </c>
      <c r="B26" s="13">
        <f aca="true" t="shared" si="3" ref="B26:M26">SUM(B19:B25)</f>
        <v>12.55</v>
      </c>
      <c r="C26" s="13">
        <f t="shared" si="3"/>
        <v>1.01775</v>
      </c>
      <c r="D26" s="13">
        <f t="shared" si="3"/>
        <v>1.8790499999999999</v>
      </c>
      <c r="E26" s="13">
        <f t="shared" si="3"/>
        <v>3166</v>
      </c>
      <c r="F26" s="13">
        <f t="shared" si="3"/>
        <v>12.754800000000001</v>
      </c>
      <c r="G26" s="13">
        <f t="shared" si="3"/>
        <v>3.3586</v>
      </c>
      <c r="H26" s="13">
        <f t="shared" si="3"/>
        <v>0</v>
      </c>
      <c r="I26" s="13">
        <f t="shared" si="3"/>
        <v>453.73499999999996</v>
      </c>
      <c r="J26" s="13">
        <f t="shared" si="3"/>
        <v>364.29749999999996</v>
      </c>
      <c r="K26" s="13">
        <f t="shared" si="3"/>
        <v>0</v>
      </c>
      <c r="L26" s="13">
        <f t="shared" si="3"/>
        <v>0</v>
      </c>
      <c r="M26" s="13">
        <f t="shared" si="3"/>
        <v>10.3985</v>
      </c>
      <c r="N26" s="24">
        <f>9*G12*100/C12</f>
        <v>50.41442754349213</v>
      </c>
      <c r="O26" s="24">
        <f>4*F12*100/C12</f>
        <v>10.64942162309864</v>
      </c>
      <c r="P26" s="24">
        <f>4*E12*100/C12</f>
        <v>46.44138810456325</v>
      </c>
      <c r="Q26" s="13">
        <f>9*S26*100/C12</f>
        <v>6.3120502778030785</v>
      </c>
      <c r="R26" s="13">
        <f>4*K12*100/C12</f>
        <v>24.50496402222424</v>
      </c>
      <c r="S26" s="13">
        <f>SUM(S19:S25)</f>
        <v>7.700000000000001</v>
      </c>
      <c r="T26" s="13">
        <f>SUM(T19:T25)</f>
        <v>38.33500000000001</v>
      </c>
      <c r="U26" s="14">
        <f>SUM(U19:U25)</f>
        <v>6.245</v>
      </c>
    </row>
    <row r="27" spans="1:21" ht="28.5">
      <c r="A27" s="12" t="s">
        <v>32</v>
      </c>
      <c r="B27" s="13">
        <f aca="true" t="shared" si="4" ref="B27:M27">100*B26/$B$12</f>
        <v>0.37676373461422996</v>
      </c>
      <c r="C27" s="13">
        <f t="shared" si="4"/>
        <v>0.03055388772140498</v>
      </c>
      <c r="D27" s="13">
        <f t="shared" si="4"/>
        <v>0.05641098769138397</v>
      </c>
      <c r="E27" s="13">
        <f t="shared" si="4"/>
        <v>95.04653257280096</v>
      </c>
      <c r="F27" s="13">
        <f t="shared" si="4"/>
        <v>0.38291203842689886</v>
      </c>
      <c r="G27" s="13">
        <f t="shared" si="4"/>
        <v>0.10082858000600421</v>
      </c>
      <c r="H27" s="13">
        <f t="shared" si="4"/>
        <v>0</v>
      </c>
      <c r="I27" s="13">
        <f t="shared" si="4"/>
        <v>13.621585109576701</v>
      </c>
      <c r="J27" s="13">
        <f t="shared" si="4"/>
        <v>10.936580606424496</v>
      </c>
      <c r="K27" s="13">
        <f t="shared" si="4"/>
        <v>0</v>
      </c>
      <c r="L27" s="13">
        <f t="shared" si="4"/>
        <v>0</v>
      </c>
      <c r="M27" s="13">
        <f t="shared" si="4"/>
        <v>0.3121735214650256</v>
      </c>
      <c r="N27" s="13"/>
      <c r="O27" s="13"/>
      <c r="P27" s="13"/>
      <c r="Q27" s="13"/>
      <c r="R27" s="13"/>
      <c r="S27" s="13">
        <f>100*S26/$B$12</f>
        <v>0.23116181326928853</v>
      </c>
      <c r="T27" s="13">
        <f>100*T26/$B$12</f>
        <v>1.1508555989192437</v>
      </c>
      <c r="U27" s="14">
        <f>100*U26/$B$12</f>
        <v>0.18748123686580606</v>
      </c>
    </row>
    <row r="28" spans="1:21" ht="42.75">
      <c r="A28" s="18" t="s">
        <v>33</v>
      </c>
      <c r="B28" s="19">
        <f aca="true" t="shared" si="5" ref="B28:U28">196.08*B27/100</f>
        <v>0.7387583308315822</v>
      </c>
      <c r="C28" s="19">
        <f t="shared" si="5"/>
        <v>0.05991006304413089</v>
      </c>
      <c r="D28" s="19">
        <f t="shared" si="5"/>
        <v>0.11061066466526569</v>
      </c>
      <c r="E28" s="19">
        <f t="shared" si="5"/>
        <v>186.36724106874811</v>
      </c>
      <c r="F28" s="19">
        <f t="shared" si="5"/>
        <v>0.7508139249474634</v>
      </c>
      <c r="G28" s="19">
        <f t="shared" si="5"/>
        <v>0.19770467967577307</v>
      </c>
      <c r="H28" s="19">
        <f t="shared" si="5"/>
        <v>0</v>
      </c>
      <c r="I28" s="19">
        <f t="shared" si="5"/>
        <v>26.709204082857994</v>
      </c>
      <c r="J28" s="19">
        <f t="shared" si="5"/>
        <v>21.44444725307715</v>
      </c>
      <c r="K28" s="19">
        <f t="shared" si="5"/>
        <v>0</v>
      </c>
      <c r="L28" s="19">
        <f t="shared" si="5"/>
        <v>0</v>
      </c>
      <c r="M28" s="19">
        <f t="shared" si="5"/>
        <v>0.6121098408886222</v>
      </c>
      <c r="N28" s="19">
        <f t="shared" si="5"/>
        <v>0</v>
      </c>
      <c r="O28" s="19">
        <f t="shared" si="5"/>
        <v>0</v>
      </c>
      <c r="P28" s="19">
        <f t="shared" si="5"/>
        <v>0</v>
      </c>
      <c r="Q28" s="19">
        <f t="shared" si="5"/>
        <v>0</v>
      </c>
      <c r="R28" s="19">
        <f t="shared" si="5"/>
        <v>0</v>
      </c>
      <c r="S28" s="19">
        <f t="shared" si="5"/>
        <v>0.45326208345842095</v>
      </c>
      <c r="T28" s="19">
        <f t="shared" si="5"/>
        <v>2.256597658360853</v>
      </c>
      <c r="U28" s="20">
        <f t="shared" si="5"/>
        <v>0.36761320924647256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2011-08-04T06:57:57Z</dcterms:created>
  <dcterms:modified xsi:type="dcterms:W3CDTF">2011-08-04T06:58:15Z</dcterms:modified>
  <cp:category/>
  <cp:version/>
  <cp:contentType/>
  <cp:contentStatus/>
</cp:coreProperties>
</file>