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65" windowWidth="12315" windowHeight="4875" activeTab="0"/>
  </bookViews>
  <sheets>
    <sheet name="Χαλουμόπιτε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<sst xmlns="http://schemas.openxmlformats.org/spreadsheetml/2006/main" count="107" uniqueCount="57">
  <si>
    <t>ΧΑΛΟΥΜΟΠΙΤΕΣ</t>
  </si>
  <si>
    <t>Τρόπος παρασκευής: ψήσιμο</t>
  </si>
  <si>
    <t>Quantity (g)</t>
  </si>
  <si>
    <t>Energy (kcal)</t>
  </si>
  <si>
    <t>Moisture (g)</t>
  </si>
  <si>
    <t>Carbonhydrates (g)</t>
  </si>
  <si>
    <t>Protein (g)</t>
  </si>
  <si>
    <t>Fat (g)</t>
  </si>
  <si>
    <t>Fiber (g)</t>
  </si>
  <si>
    <t>Cholesterol (mg)</t>
  </si>
  <si>
    <t>Starch (g)</t>
  </si>
  <si>
    <t>Totals Sugars (g)</t>
  </si>
  <si>
    <t>Calcium (mg)</t>
  </si>
  <si>
    <t>Phosphorus (mg)</t>
  </si>
  <si>
    <t>Magnesium (mg)</t>
  </si>
  <si>
    <t>Clorine (mg)</t>
  </si>
  <si>
    <t>Manganese (mg)</t>
  </si>
  <si>
    <t>Sodium (mg)</t>
  </si>
  <si>
    <t>Potassium  (mg)</t>
  </si>
  <si>
    <t>Iron (mg)</t>
  </si>
  <si>
    <t>Zinc (mg)</t>
  </si>
  <si>
    <t>Copper (mg)</t>
  </si>
  <si>
    <t>Selenium (μg)</t>
  </si>
  <si>
    <t>1 κιλό αλεύρι</t>
  </si>
  <si>
    <t>-</t>
  </si>
  <si>
    <t>λίγο προζύμι ή 2 κ.σ. μαγιά</t>
  </si>
  <si>
    <t>tr</t>
  </si>
  <si>
    <t>1/4 φλιτζ φυστικέλαιο</t>
  </si>
  <si>
    <t>αλάτι</t>
  </si>
  <si>
    <t>νερό χλιαρό</t>
  </si>
  <si>
    <t>2 χαλούμια κομμένα σε μικρά κομμάτια</t>
  </si>
  <si>
    <t>2 κ.γ. δυόσμος</t>
  </si>
  <si>
    <t>4 κρεμμύδια ψιλοκομμένα</t>
  </si>
  <si>
    <t>ΣΥΝΟΛΟ</t>
  </si>
  <si>
    <t>ΣΥΝΟΛΟ ΣΕ 100g ΩΜΟΥ ΠΡΟΪΟΝΤΟΣ</t>
  </si>
  <si>
    <t>ΣΥΝΟΛΟ ΣΕ 100g ΕΤΟΙΜΟΥ ΠΡΟΪΟΝΤΟΣ (-23%)</t>
  </si>
  <si>
    <t>Iodine (μg)</t>
  </si>
  <si>
    <t>Thiamin (mg)</t>
  </si>
  <si>
    <t>Riboflavin (mg)</t>
  </si>
  <si>
    <t>BETA CAROTENE EQUIVAL. (μg)</t>
  </si>
  <si>
    <t>Niacin (mg)</t>
  </si>
  <si>
    <t>Vitamin B6 (mg)</t>
  </si>
  <si>
    <t>Vitamin B12 (μg)</t>
  </si>
  <si>
    <t>Folate (μg)</t>
  </si>
  <si>
    <t>Vitamin C (mg)</t>
  </si>
  <si>
    <t>Retinol (μg)</t>
  </si>
  <si>
    <t>Vitamin D (μg)</t>
  </si>
  <si>
    <t>Vitamin E (mg)</t>
  </si>
  <si>
    <t>%energy from fat</t>
  </si>
  <si>
    <t>%energy from protein</t>
  </si>
  <si>
    <t>%energy from carbohydrate</t>
  </si>
  <si>
    <t>%energy from saturated fat</t>
  </si>
  <si>
    <t xml:space="preserve">%energy from added sugar </t>
  </si>
  <si>
    <t>Total saturates (g)</t>
  </si>
  <si>
    <t>Total cis-monos (g)</t>
  </si>
  <si>
    <t>Total cis-pufas (g)</t>
  </si>
  <si>
    <t>n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</si>
</sst>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8"/>
      <name val="Courier New"/>
      <family val="3"/>
    </font>
    <font>
      <sz val="11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</cellStyleXfs>
  <cellXfs count="20">
    <xf numFmtId="0" fontId="0" fillId="0" borderId="0" xfId="0" applyAlignment="1">
      <alignment/>
    </xf>
    <xf numFmtId="2" fontId="0" fillId="0" borderId="0" xfId="56" applyNumberFormat="1" applyAlignment="1">
      <alignment wrapText="1"/>
      <protection/>
    </xf>
    <xf numFmtId="2" fontId="0" fillId="0" borderId="0" xfId="56" applyNumberFormat="1">
      <alignment/>
      <protection/>
    </xf>
    <xf numFmtId="2" fontId="19" fillId="0" borderId="0" xfId="56" applyNumberFormat="1" applyFont="1" applyAlignment="1">
      <alignment wrapText="1" shrinkToFit="1"/>
      <protection/>
    </xf>
    <xf numFmtId="2" fontId="0" fillId="0" borderId="0" xfId="56" applyNumberFormat="1" applyAlignment="1">
      <alignment wrapText="1"/>
      <protection/>
    </xf>
    <xf numFmtId="0" fontId="20" fillId="0" borderId="10" xfId="0" applyFont="1" applyBorder="1" applyAlignment="1">
      <alignment wrapText="1" shrinkToFit="1"/>
    </xf>
    <xf numFmtId="0" fontId="20" fillId="0" borderId="11" xfId="0" applyFont="1" applyBorder="1" applyAlignment="1">
      <alignment wrapText="1" shrinkToFit="1"/>
    </xf>
    <xf numFmtId="0" fontId="20" fillId="0" borderId="12" xfId="0" applyFont="1" applyBorder="1" applyAlignment="1">
      <alignment wrapText="1" shrinkToFit="1"/>
    </xf>
    <xf numFmtId="2" fontId="0" fillId="0" borderId="13" xfId="56" applyNumberFormat="1" applyBorder="1" applyAlignment="1">
      <alignment wrapText="1"/>
      <protection/>
    </xf>
    <xf numFmtId="2" fontId="0" fillId="0" borderId="0" xfId="56" applyNumberFormat="1" applyBorder="1">
      <alignment/>
      <protection/>
    </xf>
    <xf numFmtId="2" fontId="0" fillId="0" borderId="14" xfId="56" applyNumberFormat="1" applyBorder="1">
      <alignment/>
      <protection/>
    </xf>
    <xf numFmtId="2" fontId="0" fillId="0" borderId="13" xfId="56" applyNumberFormat="1" applyFont="1" applyBorder="1" applyAlignment="1">
      <alignment wrapText="1"/>
      <protection/>
    </xf>
    <xf numFmtId="2" fontId="0" fillId="0" borderId="15" xfId="56" applyNumberFormat="1" applyBorder="1" applyAlignment="1">
      <alignment wrapText="1"/>
      <protection/>
    </xf>
    <xf numFmtId="2" fontId="0" fillId="0" borderId="15" xfId="56" applyNumberFormat="1" applyBorder="1">
      <alignment/>
      <protection/>
    </xf>
    <xf numFmtId="2" fontId="0" fillId="0" borderId="16" xfId="56" applyNumberFormat="1" applyBorder="1" applyAlignment="1">
      <alignment wrapText="1"/>
      <protection/>
    </xf>
    <xf numFmtId="0" fontId="20" fillId="0" borderId="17" xfId="0" applyFont="1" applyBorder="1" applyAlignment="1">
      <alignment wrapText="1" shrinkToFit="1"/>
    </xf>
    <xf numFmtId="2" fontId="0" fillId="0" borderId="0" xfId="56" applyNumberFormat="1" applyFont="1" applyBorder="1">
      <alignment/>
      <protection/>
    </xf>
    <xf numFmtId="2" fontId="0" fillId="0" borderId="18" xfId="56" applyNumberFormat="1" applyBorder="1" applyAlignment="1">
      <alignment wrapText="1"/>
      <protection/>
    </xf>
    <xf numFmtId="2" fontId="0" fillId="0" borderId="19" xfId="56" applyNumberFormat="1" applyBorder="1">
      <alignment/>
      <protection/>
    </xf>
    <xf numFmtId="2" fontId="0" fillId="0" borderId="20" xfId="56" applyNumberFormat="1" applyBorder="1">
      <alignment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ATRIBES\TSIAKLA_SYNDAGES\&#928;&#932;&#933;&#935;&#921;&#913;&#922;&#919;%20&#917;&#929;&#915;&#913;&#931;&#921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ΣΤΑΣΗ ΤΡΟΦΙΜΩΝ"/>
      <sheetName val="Σιεφταλιές"/>
      <sheetName val="Τσιτσιριδόπιτες"/>
      <sheetName val="Ψάρι σαβόρο"/>
      <sheetName val="Στρουθκιά με αυγά"/>
      <sheetName val="Καραόλοι σουβλάκια"/>
      <sheetName val="Ταχινόπιτα"/>
      <sheetName val="Συκωταριά τηγανιτή"/>
    </sheetNames>
    <sheetDataSet>
      <sheetData sheetId="0">
        <row r="6">
          <cell r="B6">
            <v>341</v>
          </cell>
          <cell r="C6">
            <v>14</v>
          </cell>
          <cell r="D6">
            <v>75.3</v>
          </cell>
          <cell r="E6">
            <v>11.5</v>
          </cell>
          <cell r="F6">
            <v>1.4</v>
          </cell>
          <cell r="G6">
            <v>3.7</v>
          </cell>
          <cell r="H6">
            <v>0</v>
          </cell>
          <cell r="I6">
            <v>73.9</v>
          </cell>
          <cell r="J6">
            <v>1.4</v>
          </cell>
          <cell r="K6">
            <v>15</v>
          </cell>
          <cell r="L6">
            <v>120</v>
          </cell>
          <cell r="M6">
            <v>31</v>
          </cell>
          <cell r="P6">
            <v>3</v>
          </cell>
          <cell r="Q6">
            <v>130</v>
          </cell>
          <cell r="R6">
            <v>1.5</v>
          </cell>
          <cell r="S6">
            <v>0.9</v>
          </cell>
          <cell r="T6">
            <v>0.18</v>
          </cell>
          <cell r="U6">
            <v>42</v>
          </cell>
          <cell r="W6">
            <v>0.1</v>
          </cell>
          <cell r="X6">
            <v>0.03</v>
          </cell>
          <cell r="Y6">
            <v>0</v>
          </cell>
          <cell r="Z6">
            <v>0.7</v>
          </cell>
          <cell r="AA6">
            <v>0.15</v>
          </cell>
          <cell r="AB6">
            <v>0</v>
          </cell>
          <cell r="AC6">
            <v>31</v>
          </cell>
          <cell r="AD6">
            <v>0</v>
          </cell>
          <cell r="AE6">
            <v>0</v>
          </cell>
          <cell r="AF6">
            <v>0</v>
          </cell>
          <cell r="AG6">
            <v>0.3</v>
          </cell>
          <cell r="AH6">
            <v>3.695014662756598</v>
          </cell>
          <cell r="AI6">
            <v>13.489736070381232</v>
          </cell>
          <cell r="AJ6">
            <v>88.32844574780059</v>
          </cell>
          <cell r="AK6">
            <v>0.5278592375366569</v>
          </cell>
          <cell r="AL6">
            <v>1.6422287390029326</v>
          </cell>
          <cell r="AM6">
            <v>0.2</v>
          </cell>
          <cell r="AN6">
            <v>0.1</v>
          </cell>
          <cell r="AO6">
            <v>0.6</v>
          </cell>
        </row>
        <row r="98">
          <cell r="B98">
            <v>899</v>
          </cell>
          <cell r="D98">
            <v>0</v>
          </cell>
          <cell r="F98">
            <v>99.9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AB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15.16</v>
          </cell>
          <cell r="AH98">
            <v>100.0111234705228</v>
          </cell>
          <cell r="AJ98">
            <v>0</v>
          </cell>
          <cell r="AK98">
            <v>18.82091212458287</v>
          </cell>
          <cell r="AL98">
            <v>0</v>
          </cell>
          <cell r="AM98">
            <v>18.8</v>
          </cell>
          <cell r="AN98">
            <v>47.8</v>
          </cell>
          <cell r="AO98">
            <v>28.5</v>
          </cell>
        </row>
        <row r="99">
          <cell r="B99">
            <v>661.5</v>
          </cell>
          <cell r="C99">
            <v>46</v>
          </cell>
          <cell r="D99">
            <v>48.07</v>
          </cell>
          <cell r="E99">
            <v>32.28</v>
          </cell>
          <cell r="F99">
            <v>39.02</v>
          </cell>
          <cell r="G99">
            <v>0</v>
          </cell>
          <cell r="H99">
            <v>140</v>
          </cell>
          <cell r="I99">
            <v>0.02</v>
          </cell>
          <cell r="J99">
            <v>48</v>
          </cell>
          <cell r="K99">
            <v>795.7</v>
          </cell>
          <cell r="M99">
            <v>69.97</v>
          </cell>
          <cell r="P99">
            <v>213.5</v>
          </cell>
          <cell r="Q99">
            <v>422.8</v>
          </cell>
          <cell r="R99">
            <v>2.726</v>
          </cell>
          <cell r="S99">
            <v>3.725</v>
          </cell>
          <cell r="T99">
            <v>0.28</v>
          </cell>
          <cell r="U99">
            <v>7.32</v>
          </cell>
          <cell r="V99">
            <v>27.55</v>
          </cell>
          <cell r="W99">
            <v>0.265</v>
          </cell>
          <cell r="X99">
            <v>0.243</v>
          </cell>
          <cell r="Z99">
            <v>3.99</v>
          </cell>
          <cell r="AA99">
            <v>0.201</v>
          </cell>
          <cell r="AB99">
            <v>0.894</v>
          </cell>
          <cell r="AC99">
            <v>45.9</v>
          </cell>
          <cell r="AD99">
            <v>0.63</v>
          </cell>
          <cell r="AE99">
            <v>78</v>
          </cell>
          <cell r="AF99">
            <v>0.536</v>
          </cell>
          <cell r="AG99">
            <v>3.6</v>
          </cell>
          <cell r="AH99">
            <v>53.08843537414966</v>
          </cell>
          <cell r="AI99">
            <v>19.519274376417233</v>
          </cell>
          <cell r="AJ99">
            <v>29.06727135298564</v>
          </cell>
          <cell r="AK99">
            <v>5.768707482993198</v>
          </cell>
          <cell r="AL99">
            <v>29.024943310657598</v>
          </cell>
          <cell r="AM99">
            <v>4.24</v>
          </cell>
          <cell r="AN99">
            <v>6.84</v>
          </cell>
          <cell r="AO99">
            <v>10.26</v>
          </cell>
        </row>
        <row r="108">
          <cell r="B108">
            <v>36</v>
          </cell>
          <cell r="C108">
            <v>89</v>
          </cell>
          <cell r="D108">
            <v>7.9</v>
          </cell>
          <cell r="E108">
            <v>1.2</v>
          </cell>
          <cell r="F108">
            <v>0.2</v>
          </cell>
          <cell r="G108">
            <v>1.5</v>
          </cell>
          <cell r="H108">
            <v>0</v>
          </cell>
          <cell r="J108">
            <v>5.6</v>
          </cell>
          <cell r="K108">
            <v>25</v>
          </cell>
          <cell r="L108">
            <v>30</v>
          </cell>
          <cell r="M108">
            <v>4</v>
          </cell>
          <cell r="N108">
            <v>25</v>
          </cell>
          <cell r="O108">
            <v>0.1</v>
          </cell>
          <cell r="P108">
            <v>3</v>
          </cell>
          <cell r="Q108">
            <v>160</v>
          </cell>
          <cell r="R108">
            <v>0.3</v>
          </cell>
          <cell r="S108">
            <v>0.2</v>
          </cell>
          <cell r="T108">
            <v>0.05</v>
          </cell>
          <cell r="U108">
            <v>1</v>
          </cell>
          <cell r="V108">
            <v>3</v>
          </cell>
          <cell r="W108">
            <v>0.13</v>
          </cell>
          <cell r="Y108">
            <v>10</v>
          </cell>
          <cell r="Z108">
            <v>0.7</v>
          </cell>
          <cell r="AA108">
            <v>0.2</v>
          </cell>
          <cell r="AB108">
            <v>0</v>
          </cell>
          <cell r="AC108">
            <v>17</v>
          </cell>
          <cell r="AD108">
            <v>5</v>
          </cell>
          <cell r="AE108">
            <v>0</v>
          </cell>
          <cell r="AF108">
            <v>0</v>
          </cell>
          <cell r="AG108">
            <v>0.31</v>
          </cell>
          <cell r="AH108">
            <v>5</v>
          </cell>
          <cell r="AI108">
            <v>13.333333333333334</v>
          </cell>
          <cell r="AJ108">
            <v>87.77777777777777</v>
          </cell>
          <cell r="AK108">
            <v>0</v>
          </cell>
          <cell r="AL108">
            <v>62.22222222222222</v>
          </cell>
          <cell r="AO108">
            <v>0.1</v>
          </cell>
        </row>
        <row r="139">
          <cell r="B139">
            <v>53</v>
          </cell>
          <cell r="C139">
            <v>70</v>
          </cell>
          <cell r="D139">
            <v>1.1</v>
          </cell>
          <cell r="E139">
            <v>11.4</v>
          </cell>
          <cell r="F139">
            <v>0.4</v>
          </cell>
          <cell r="G139">
            <v>6.2</v>
          </cell>
          <cell r="H139">
            <v>0</v>
          </cell>
          <cell r="I139">
            <v>1.1</v>
          </cell>
          <cell r="K139">
            <v>25</v>
          </cell>
          <cell r="L139">
            <v>390</v>
          </cell>
          <cell r="M139">
            <v>59</v>
          </cell>
          <cell r="N139">
            <v>20</v>
          </cell>
          <cell r="P139">
            <v>16</v>
          </cell>
          <cell r="Q139">
            <v>610</v>
          </cell>
          <cell r="R139">
            <v>5</v>
          </cell>
          <cell r="S139">
            <v>3.2</v>
          </cell>
          <cell r="T139">
            <v>1.6</v>
          </cell>
          <cell r="W139">
            <v>0.71</v>
          </cell>
          <cell r="X139">
            <v>1.7</v>
          </cell>
          <cell r="Z139">
            <v>11</v>
          </cell>
          <cell r="AA139">
            <v>0.6</v>
          </cell>
          <cell r="AC139">
            <v>1250</v>
          </cell>
          <cell r="AE139">
            <v>0</v>
          </cell>
          <cell r="AF139">
            <v>0</v>
          </cell>
          <cell r="AH139">
            <v>6.7924528301886795</v>
          </cell>
          <cell r="AI139">
            <v>86.0377358490566</v>
          </cell>
          <cell r="AJ139">
            <v>8.301886792452832</v>
          </cell>
          <cell r="AK139">
            <v>0</v>
          </cell>
          <cell r="AL1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U30"/>
  <sheetViews>
    <sheetView tabSelected="1" view="pageLayout" zoomScale="55" zoomScaleNormal="55" zoomScalePageLayoutView="55" workbookViewId="0" topLeftCell="A1">
      <selection activeCell="N30" sqref="N30:R31"/>
    </sheetView>
  </sheetViews>
  <sheetFormatPr defaultColWidth="9.140625" defaultRowHeight="15"/>
  <cols>
    <col min="1" max="1" width="25.7109375" style="1" customWidth="1"/>
    <col min="2" max="3" width="9.140625" style="2" customWidth="1"/>
    <col min="4" max="4" width="11.57421875" style="2" customWidth="1"/>
    <col min="5" max="5" width="16.28125" style="2" customWidth="1"/>
    <col min="6" max="8" width="9.140625" style="2" customWidth="1"/>
    <col min="9" max="9" width="12.140625" style="2" customWidth="1"/>
    <col min="10" max="12" width="9.140625" style="2" customWidth="1"/>
    <col min="13" max="13" width="11.8515625" style="2" customWidth="1"/>
    <col min="14" max="14" width="12.421875" style="2" customWidth="1"/>
    <col min="15" max="17" width="9.140625" style="2" customWidth="1"/>
    <col min="18" max="18" width="10.57421875" style="2" customWidth="1"/>
    <col min="19" max="21" width="9.140625" style="2" customWidth="1"/>
    <col min="22" max="22" width="11.8515625" style="2" customWidth="1"/>
    <col min="23" max="16384" width="9.140625" style="2" customWidth="1"/>
  </cols>
  <sheetData>
    <row r="1" spans="1:47" ht="15">
      <c r="A1" s="1" t="s">
        <v>0</v>
      </c>
      <c r="AQ1" s="3"/>
      <c r="AR1" s="3"/>
      <c r="AS1" s="3"/>
      <c r="AT1" s="3"/>
      <c r="AU1" s="3"/>
    </row>
    <row r="2" spans="1:2" ht="14.25">
      <c r="A2" s="4" t="s">
        <v>1</v>
      </c>
      <c r="B2" s="4"/>
    </row>
    <row r="4" spans="1:22" ht="30">
      <c r="A4" s="5"/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15</v>
      </c>
      <c r="P4" s="6" t="s">
        <v>16</v>
      </c>
      <c r="Q4" s="6" t="s">
        <v>17</v>
      </c>
      <c r="R4" s="6" t="s">
        <v>18</v>
      </c>
      <c r="S4" s="6" t="s">
        <v>19</v>
      </c>
      <c r="T4" s="6" t="s">
        <v>20</v>
      </c>
      <c r="U4" s="6" t="s">
        <v>21</v>
      </c>
      <c r="V4" s="7" t="s">
        <v>22</v>
      </c>
    </row>
    <row r="5" spans="1:22" ht="14.25">
      <c r="A5" s="8" t="s">
        <v>23</v>
      </c>
      <c r="B5" s="9">
        <v>1000</v>
      </c>
      <c r="C5" s="9">
        <f>10*'[1]ΣΥΣΤΑΣΗ ΤΡΟΦΙΜΩΝ'!B6</f>
        <v>3410</v>
      </c>
      <c r="D5" s="9">
        <f>10*'[1]ΣΥΣΤΑΣΗ ΤΡΟΦΙΜΩΝ'!C6</f>
        <v>140</v>
      </c>
      <c r="E5" s="9">
        <f>10*'[1]ΣΥΣΤΑΣΗ ΤΡΟΦΙΜΩΝ'!D6</f>
        <v>753</v>
      </c>
      <c r="F5" s="9">
        <f>10*'[1]ΣΥΣΤΑΣΗ ΤΡΟΦΙΜΩΝ'!E6</f>
        <v>115</v>
      </c>
      <c r="G5" s="9">
        <f>10*'[1]ΣΥΣΤΑΣΗ ΤΡΟΦΙΜΩΝ'!F6</f>
        <v>14</v>
      </c>
      <c r="H5" s="9">
        <f>10*'[1]ΣΥΣΤΑΣΗ ΤΡΟΦΙΜΩΝ'!G6</f>
        <v>37</v>
      </c>
      <c r="I5" s="9">
        <f>10*'[1]ΣΥΣΤΑΣΗ ΤΡΟΦΙΜΩΝ'!H6</f>
        <v>0</v>
      </c>
      <c r="J5" s="9">
        <f>10*'[1]ΣΥΣΤΑΣΗ ΤΡΟΦΙΜΩΝ'!I6</f>
        <v>739</v>
      </c>
      <c r="K5" s="9">
        <f>10*'[1]ΣΥΣΤΑΣΗ ΤΡΟΦΙΜΩΝ'!J6</f>
        <v>14</v>
      </c>
      <c r="L5" s="9">
        <f>10*'[1]ΣΥΣΤΑΣΗ ΤΡΟΦΙΜΩΝ'!K6</f>
        <v>150</v>
      </c>
      <c r="M5" s="9">
        <f>10*'[1]ΣΥΣΤΑΣΗ ΤΡΟΦΙΜΩΝ'!L6</f>
        <v>1200</v>
      </c>
      <c r="N5" s="9">
        <f>10*'[1]ΣΥΣΤΑΣΗ ΤΡΟΦΙΜΩΝ'!M6</f>
        <v>310</v>
      </c>
      <c r="O5" s="9" t="s">
        <v>24</v>
      </c>
      <c r="P5" s="9" t="s">
        <v>24</v>
      </c>
      <c r="Q5" s="9">
        <f>10*'[1]ΣΥΣΤΑΣΗ ΤΡΟΦΙΜΩΝ'!P6</f>
        <v>30</v>
      </c>
      <c r="R5" s="9">
        <f>10*'[1]ΣΥΣΤΑΣΗ ΤΡΟΦΙΜΩΝ'!Q6</f>
        <v>1300</v>
      </c>
      <c r="S5" s="9">
        <f>10*'[1]ΣΥΣΤΑΣΗ ΤΡΟΦΙΜΩΝ'!R6</f>
        <v>15</v>
      </c>
      <c r="T5" s="9">
        <f>10*'[1]ΣΥΣΤΑΣΗ ΤΡΟΦΙΜΩΝ'!S6</f>
        <v>9</v>
      </c>
      <c r="U5" s="9">
        <f>10*'[1]ΣΥΣΤΑΣΗ ΤΡΟΦΙΜΩΝ'!T6</f>
        <v>1.7999999999999998</v>
      </c>
      <c r="V5" s="10">
        <f>10*'[1]ΣΥΣΤΑΣΗ ΤΡΟΦΙΜΩΝ'!U6</f>
        <v>420</v>
      </c>
    </row>
    <row r="6" spans="1:22" ht="14.25">
      <c r="A6" s="8" t="s">
        <v>25</v>
      </c>
      <c r="B6" s="9">
        <v>50</v>
      </c>
      <c r="C6" s="9">
        <f>0.5*'[1]ΣΥΣΤΑΣΗ ΤΡΟΦΙΜΩΝ'!B139</f>
        <v>26.5</v>
      </c>
      <c r="D6" s="9">
        <f>0.5*'[1]ΣΥΣΤΑΣΗ ΤΡΟΦΙΜΩΝ'!C139</f>
        <v>35</v>
      </c>
      <c r="E6" s="9">
        <f>0.5*'[1]ΣΥΣΤΑΣΗ ΤΡΟΦΙΜΩΝ'!D139</f>
        <v>0.55</v>
      </c>
      <c r="F6" s="9">
        <f>0.5*'[1]ΣΥΣΤΑΣΗ ΤΡΟΦΙΜΩΝ'!E139</f>
        <v>5.7</v>
      </c>
      <c r="G6" s="9">
        <f>0.5*'[1]ΣΥΣΤΑΣΗ ΤΡΟΦΙΜΩΝ'!F139</f>
        <v>0.2</v>
      </c>
      <c r="H6" s="9">
        <f>0.5*'[1]ΣΥΣΤΑΣΗ ΤΡΟΦΙΜΩΝ'!G139</f>
        <v>3.1</v>
      </c>
      <c r="I6" s="9">
        <f>0.5*'[1]ΣΥΣΤΑΣΗ ΤΡΟΦΙΜΩΝ'!H139</f>
        <v>0</v>
      </c>
      <c r="J6" s="9">
        <f>0.5*'[1]ΣΥΣΤΑΣΗ ΤΡΟΦΙΜΩΝ'!I139</f>
        <v>0.55</v>
      </c>
      <c r="K6" s="9" t="s">
        <v>26</v>
      </c>
      <c r="L6" s="9">
        <f>0.5*'[1]ΣΥΣΤΑΣΗ ΤΡΟΦΙΜΩΝ'!K139</f>
        <v>12.5</v>
      </c>
      <c r="M6" s="9">
        <f>0.5*'[1]ΣΥΣΤΑΣΗ ΤΡΟΦΙΜΩΝ'!L139</f>
        <v>195</v>
      </c>
      <c r="N6" s="9">
        <f>0.5*'[1]ΣΥΣΤΑΣΗ ΤΡΟΦΙΜΩΝ'!M139</f>
        <v>29.5</v>
      </c>
      <c r="O6" s="9">
        <f>0.5*'[1]ΣΥΣΤΑΣΗ ΤΡΟΦΙΜΩΝ'!N139</f>
        <v>10</v>
      </c>
      <c r="P6" s="9" t="s">
        <v>26</v>
      </c>
      <c r="Q6" s="9">
        <f>0.5*'[1]ΣΥΣΤΑΣΗ ΤΡΟΦΙΜΩΝ'!P139</f>
        <v>8</v>
      </c>
      <c r="R6" s="9">
        <f>0.5*'[1]ΣΥΣΤΑΣΗ ΤΡΟΦΙΜΩΝ'!Q139</f>
        <v>305</v>
      </c>
      <c r="S6" s="9">
        <f>0.5*'[1]ΣΥΣΤΑΣΗ ΤΡΟΦΙΜΩΝ'!R139</f>
        <v>2.5</v>
      </c>
      <c r="T6" s="9">
        <f>0.5*'[1]ΣΥΣΤΑΣΗ ΤΡΟΦΙΜΩΝ'!S139</f>
        <v>1.6</v>
      </c>
      <c r="U6" s="9">
        <f>0.5*'[1]ΣΥΣΤΑΣΗ ΤΡΟΦΙΜΩΝ'!T139</f>
        <v>0.8</v>
      </c>
      <c r="V6" s="10" t="s">
        <v>26</v>
      </c>
    </row>
    <row r="7" spans="1:22" ht="14.25">
      <c r="A7" s="8" t="s">
        <v>27</v>
      </c>
      <c r="B7" s="9">
        <v>55</v>
      </c>
      <c r="C7" s="9">
        <f>0.55*'[1]ΣΥΣΤΑΣΗ ΤΡΟΦΙΜΩΝ'!B98</f>
        <v>494.45000000000005</v>
      </c>
      <c r="D7" s="9" t="s">
        <v>26</v>
      </c>
      <c r="E7" s="9">
        <f>0.55*'[1]ΣΥΣΤΑΣΗ ΤΡΟΦΙΜΩΝ'!D98</f>
        <v>0</v>
      </c>
      <c r="F7" s="9" t="s">
        <v>26</v>
      </c>
      <c r="G7" s="9">
        <f>0.55*'[1]ΣΥΣΤΑΣΗ ΤΡΟΦΙΜΩΝ'!F98</f>
        <v>54.94500000000001</v>
      </c>
      <c r="H7" s="9">
        <f>0.55*'[1]ΣΥΣΤΑΣΗ ΤΡΟΦΙΜΩΝ'!G98</f>
        <v>0</v>
      </c>
      <c r="I7" s="9">
        <f>0.55*'[1]ΣΥΣΤΑΣΗ ΤΡΟΦΙΜΩΝ'!H98</f>
        <v>0</v>
      </c>
      <c r="J7" s="9">
        <f>0.55*'[1]ΣΥΣΤΑΣΗ ΤΡΟΦΙΜΩΝ'!I98</f>
        <v>0</v>
      </c>
      <c r="K7" s="9">
        <f>0.55*'[1]ΣΥΣΤΑΣΗ ΤΡΟΦΙΜΩΝ'!J98</f>
        <v>0</v>
      </c>
      <c r="L7" s="9" t="s">
        <v>26</v>
      </c>
      <c r="M7" s="9" t="s">
        <v>26</v>
      </c>
      <c r="N7" s="9" t="s">
        <v>26</v>
      </c>
      <c r="O7" s="9" t="s">
        <v>26</v>
      </c>
      <c r="P7" s="9" t="s">
        <v>26</v>
      </c>
      <c r="Q7" s="9" t="s">
        <v>26</v>
      </c>
      <c r="R7" s="9" t="s">
        <v>26</v>
      </c>
      <c r="S7" s="9" t="s">
        <v>26</v>
      </c>
      <c r="T7" s="9" t="s">
        <v>26</v>
      </c>
      <c r="U7" s="9" t="s">
        <v>26</v>
      </c>
      <c r="V7" s="10" t="s">
        <v>26</v>
      </c>
    </row>
    <row r="8" spans="1:22" ht="14.25">
      <c r="A8" s="8" t="s">
        <v>28</v>
      </c>
      <c r="B8" s="9">
        <v>6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>
        <v>3600</v>
      </c>
      <c r="P8" s="9"/>
      <c r="Q8" s="9">
        <v>2400</v>
      </c>
      <c r="R8" s="9"/>
      <c r="S8" s="9"/>
      <c r="T8" s="9"/>
      <c r="U8" s="9"/>
      <c r="V8" s="10"/>
    </row>
    <row r="9" spans="1:22" ht="14.25">
      <c r="A9" s="8" t="s">
        <v>29</v>
      </c>
      <c r="B9" s="9">
        <v>500</v>
      </c>
      <c r="C9" s="9"/>
      <c r="D9" s="9">
        <v>500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10"/>
    </row>
    <row r="10" spans="1:22" ht="28.5">
      <c r="A10" s="8" t="s">
        <v>30</v>
      </c>
      <c r="B10" s="9">
        <v>400</v>
      </c>
      <c r="C10" s="9">
        <f>4*'[1]ΣΥΣΤΑΣΗ ΤΡΟΦΙΜΩΝ'!B99</f>
        <v>2646</v>
      </c>
      <c r="D10" s="9">
        <f>4*'[1]ΣΥΣΤΑΣΗ ΤΡΟΦΙΜΩΝ'!C99</f>
        <v>184</v>
      </c>
      <c r="E10" s="9">
        <f>4*'[1]ΣΥΣΤΑΣΗ ΤΡΟΦΙΜΩΝ'!D99</f>
        <v>192.28</v>
      </c>
      <c r="F10" s="9">
        <f>4*'[1]ΣΥΣΤΑΣΗ ΤΡΟΦΙΜΩΝ'!E99</f>
        <v>129.12</v>
      </c>
      <c r="G10" s="9">
        <f>4*'[1]ΣΥΣΤΑΣΗ ΤΡΟΦΙΜΩΝ'!F99</f>
        <v>156.08</v>
      </c>
      <c r="H10" s="9">
        <f>4*'[1]ΣΥΣΤΑΣΗ ΤΡΟΦΙΜΩΝ'!G99</f>
        <v>0</v>
      </c>
      <c r="I10" s="9">
        <f>4*'[1]ΣΥΣΤΑΣΗ ΤΡΟΦΙΜΩΝ'!H99</f>
        <v>560</v>
      </c>
      <c r="J10" s="9">
        <f>4*'[1]ΣΥΣΤΑΣΗ ΤΡΟΦΙΜΩΝ'!I99</f>
        <v>0.08</v>
      </c>
      <c r="K10" s="9">
        <f>4*'[1]ΣΥΣΤΑΣΗ ΤΡΟΦΙΜΩΝ'!J99</f>
        <v>192</v>
      </c>
      <c r="L10" s="9">
        <f>4*'[1]ΣΥΣΤΑΣΗ ΤΡΟΦΙΜΩΝ'!K99</f>
        <v>3182.8</v>
      </c>
      <c r="M10" s="9" t="s">
        <v>24</v>
      </c>
      <c r="N10" s="9">
        <f>4*'[1]ΣΥΣΤΑΣΗ ΤΡΟΦΙΜΩΝ'!M99</f>
        <v>279.88</v>
      </c>
      <c r="O10" s="9" t="s">
        <v>24</v>
      </c>
      <c r="P10" s="9" t="s">
        <v>24</v>
      </c>
      <c r="Q10" s="9">
        <f>4*'[1]ΣΥΣΤΑΣΗ ΤΡΟΦΙΜΩΝ'!P99</f>
        <v>854</v>
      </c>
      <c r="R10" s="9">
        <f>4*'[1]ΣΥΣΤΑΣΗ ΤΡΟΦΙΜΩΝ'!Q99</f>
        <v>1691.2</v>
      </c>
      <c r="S10" s="9">
        <f>4*'[1]ΣΥΣΤΑΣΗ ΤΡΟΦΙΜΩΝ'!R99</f>
        <v>10.904</v>
      </c>
      <c r="T10" s="9">
        <f>4*'[1]ΣΥΣΤΑΣΗ ΤΡΟΦΙΜΩΝ'!S99</f>
        <v>14.9</v>
      </c>
      <c r="U10" s="9">
        <f>4*'[1]ΣΥΣΤΑΣΗ ΤΡΟΦΙΜΩΝ'!T99</f>
        <v>1.12</v>
      </c>
      <c r="V10" s="10">
        <f>4*'[1]ΣΥΣΤΑΣΗ ΤΡΟΦΙΜΩΝ'!U99</f>
        <v>29.28</v>
      </c>
    </row>
    <row r="11" spans="1:22" ht="14.25">
      <c r="A11" s="8" t="s">
        <v>31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10"/>
    </row>
    <row r="12" spans="1:22" ht="14.25">
      <c r="A12" s="8" t="s">
        <v>32</v>
      </c>
      <c r="B12" s="9">
        <v>340</v>
      </c>
      <c r="C12" s="9">
        <f>3.4*'[1]ΣΥΣΤΑΣΗ ΤΡΟΦΙΜΩΝ'!B108</f>
        <v>122.39999999999999</v>
      </c>
      <c r="D12" s="9">
        <f>3.4*'[1]ΣΥΣΤΑΣΗ ΤΡΟΦΙΜΩΝ'!C108</f>
        <v>302.59999999999997</v>
      </c>
      <c r="E12" s="9">
        <f>3.4*'[1]ΣΥΣΤΑΣΗ ΤΡΟΦΙΜΩΝ'!D108</f>
        <v>26.86</v>
      </c>
      <c r="F12" s="9">
        <f>3.4*'[1]ΣΥΣΤΑΣΗ ΤΡΟΦΙΜΩΝ'!E108</f>
        <v>4.08</v>
      </c>
      <c r="G12" s="9">
        <f>3.4*'[1]ΣΥΣΤΑΣΗ ΤΡΟΦΙΜΩΝ'!F108</f>
        <v>0.68</v>
      </c>
      <c r="H12" s="9">
        <f>3.4*'[1]ΣΥΣΤΑΣΗ ΤΡΟΦΙΜΩΝ'!G108</f>
        <v>5.1</v>
      </c>
      <c r="I12" s="9">
        <f>3.4*'[1]ΣΥΣΤΑΣΗ ΤΡΟΦΙΜΩΝ'!H108</f>
        <v>0</v>
      </c>
      <c r="J12" s="9" t="s">
        <v>26</v>
      </c>
      <c r="K12" s="9">
        <f>3.4*'[1]ΣΥΣΤΑΣΗ ΤΡΟΦΙΜΩΝ'!J108</f>
        <v>19.04</v>
      </c>
      <c r="L12" s="9">
        <f>3.4*'[1]ΣΥΣΤΑΣΗ ΤΡΟΦΙΜΩΝ'!K108</f>
        <v>85</v>
      </c>
      <c r="M12" s="9">
        <f>3.4*'[1]ΣΥΣΤΑΣΗ ΤΡΟΦΙΜΩΝ'!L108</f>
        <v>102</v>
      </c>
      <c r="N12" s="9">
        <f>3.4*'[1]ΣΥΣΤΑΣΗ ΤΡΟΦΙΜΩΝ'!M108</f>
        <v>13.6</v>
      </c>
      <c r="O12" s="9">
        <f>3.4*'[1]ΣΥΣΤΑΣΗ ΤΡΟΦΙΜΩΝ'!N108</f>
        <v>85</v>
      </c>
      <c r="P12" s="9">
        <f>3.4*'[1]ΣΥΣΤΑΣΗ ΤΡΟΦΙΜΩΝ'!O108</f>
        <v>0.34</v>
      </c>
      <c r="Q12" s="9">
        <f>3.4*'[1]ΣΥΣΤΑΣΗ ΤΡΟΦΙΜΩΝ'!P108</f>
        <v>10.2</v>
      </c>
      <c r="R12" s="9">
        <f>3.4*'[1]ΣΥΣΤΑΣΗ ΤΡΟΦΙΜΩΝ'!Q108</f>
        <v>544</v>
      </c>
      <c r="S12" s="9">
        <f>3.4*'[1]ΣΥΣΤΑΣΗ ΤΡΟΦΙΜΩΝ'!R108</f>
        <v>1.02</v>
      </c>
      <c r="T12" s="9">
        <f>3.4*'[1]ΣΥΣΤΑΣΗ ΤΡΟΦΙΜΩΝ'!S108</f>
        <v>0.68</v>
      </c>
      <c r="U12" s="9">
        <f>3.4*'[1]ΣΥΣΤΑΣΗ ΤΡΟΦΙΜΩΝ'!T108</f>
        <v>0.17</v>
      </c>
      <c r="V12" s="10">
        <f>3.4*'[1]ΣΥΣΤΑΣΗ ΤΡΟΦΙΜΩΝ'!U108</f>
        <v>3.4</v>
      </c>
    </row>
    <row r="13" spans="1:22" ht="14.25">
      <c r="A13" s="11" t="s">
        <v>33</v>
      </c>
      <c r="B13" s="9">
        <f aca="true" t="shared" si="0" ref="B13:V13">SUM(B5:B12)</f>
        <v>2351</v>
      </c>
      <c r="C13" s="9">
        <f t="shared" si="0"/>
        <v>6699.349999999999</v>
      </c>
      <c r="D13" s="9">
        <f t="shared" si="0"/>
        <v>1161.6</v>
      </c>
      <c r="E13" s="9">
        <f t="shared" si="0"/>
        <v>972.6899999999999</v>
      </c>
      <c r="F13" s="9">
        <f t="shared" si="0"/>
        <v>253.9</v>
      </c>
      <c r="G13" s="9">
        <f t="shared" si="0"/>
        <v>225.90500000000003</v>
      </c>
      <c r="H13" s="9">
        <f t="shared" si="0"/>
        <v>45.2</v>
      </c>
      <c r="I13" s="9">
        <f t="shared" si="0"/>
        <v>560</v>
      </c>
      <c r="J13" s="9">
        <f t="shared" si="0"/>
        <v>739.63</v>
      </c>
      <c r="K13" s="9">
        <f t="shared" si="0"/>
        <v>225.04</v>
      </c>
      <c r="L13" s="9">
        <f t="shared" si="0"/>
        <v>3430.3</v>
      </c>
      <c r="M13" s="9">
        <f t="shared" si="0"/>
        <v>1497</v>
      </c>
      <c r="N13" s="9">
        <f t="shared" si="0"/>
        <v>632.98</v>
      </c>
      <c r="O13" s="9">
        <f t="shared" si="0"/>
        <v>3695</v>
      </c>
      <c r="P13" s="9">
        <f t="shared" si="0"/>
        <v>0.34</v>
      </c>
      <c r="Q13" s="9">
        <f t="shared" si="0"/>
        <v>3302.2</v>
      </c>
      <c r="R13" s="9">
        <f t="shared" si="0"/>
        <v>3840.2</v>
      </c>
      <c r="S13" s="9">
        <f t="shared" si="0"/>
        <v>29.424</v>
      </c>
      <c r="T13" s="9">
        <f t="shared" si="0"/>
        <v>26.18</v>
      </c>
      <c r="U13" s="9">
        <f t="shared" si="0"/>
        <v>3.8899999999999997</v>
      </c>
      <c r="V13" s="10">
        <f t="shared" si="0"/>
        <v>452.67999999999995</v>
      </c>
    </row>
    <row r="14" spans="1:22" ht="28.5">
      <c r="A14" s="11" t="s">
        <v>34</v>
      </c>
      <c r="B14" s="9">
        <v>100</v>
      </c>
      <c r="C14" s="9">
        <f aca="true" t="shared" si="1" ref="C14:V14">100*C13/$B$13</f>
        <v>284.9574649085495</v>
      </c>
      <c r="D14" s="9">
        <f t="shared" si="1"/>
        <v>49.40876222883879</v>
      </c>
      <c r="E14" s="9">
        <f t="shared" si="1"/>
        <v>41.37345810293492</v>
      </c>
      <c r="F14" s="9">
        <f t="shared" si="1"/>
        <v>10.799659719268396</v>
      </c>
      <c r="G14" s="9">
        <f t="shared" si="1"/>
        <v>9.608889834113144</v>
      </c>
      <c r="H14" s="9">
        <f t="shared" si="1"/>
        <v>1.9225861335601873</v>
      </c>
      <c r="I14" s="9">
        <f t="shared" si="1"/>
        <v>23.819651212250108</v>
      </c>
      <c r="J14" s="9">
        <f t="shared" si="1"/>
        <v>31.460229689493833</v>
      </c>
      <c r="K14" s="9">
        <f t="shared" si="1"/>
        <v>9.572096980008507</v>
      </c>
      <c r="L14" s="9">
        <f t="shared" si="1"/>
        <v>145.90812420246704</v>
      </c>
      <c r="M14" s="9">
        <f t="shared" si="1"/>
        <v>63.67503190131859</v>
      </c>
      <c r="N14" s="9">
        <f t="shared" si="1"/>
        <v>26.9238621863037</v>
      </c>
      <c r="O14" s="9">
        <f t="shared" si="1"/>
        <v>157.16716290940025</v>
      </c>
      <c r="P14" s="9">
        <f t="shared" si="1"/>
        <v>0.01446193109315185</v>
      </c>
      <c r="Q14" s="9">
        <f t="shared" si="1"/>
        <v>140.45937898766482</v>
      </c>
      <c r="R14" s="9">
        <f t="shared" si="1"/>
        <v>163.3432581880051</v>
      </c>
      <c r="S14" s="9">
        <f t="shared" si="1"/>
        <v>1.2515525308379414</v>
      </c>
      <c r="T14" s="9">
        <f t="shared" si="1"/>
        <v>1.1135686941726926</v>
      </c>
      <c r="U14" s="9">
        <f t="shared" si="1"/>
        <v>0.1654615057422373</v>
      </c>
      <c r="V14" s="10">
        <f t="shared" si="1"/>
        <v>19.254785197788173</v>
      </c>
    </row>
    <row r="15" spans="1:22" ht="28.5">
      <c r="A15" s="8" t="s">
        <v>35</v>
      </c>
      <c r="B15" s="9">
        <v>130</v>
      </c>
      <c r="C15" s="9">
        <f>130*C14/100</f>
        <v>370.4447043811144</v>
      </c>
      <c r="D15" s="9">
        <f>130*D14/100-30</f>
        <v>34.23139089749043</v>
      </c>
      <c r="E15" s="9">
        <f aca="true" t="shared" si="2" ref="E15:V15">130*E14/100</f>
        <v>53.78549553381539</v>
      </c>
      <c r="F15" s="9">
        <f t="shared" si="2"/>
        <v>14.039557635048915</v>
      </c>
      <c r="G15" s="9">
        <f t="shared" si="2"/>
        <v>12.491556784347088</v>
      </c>
      <c r="H15" s="9">
        <f t="shared" si="2"/>
        <v>2.4993619736282433</v>
      </c>
      <c r="I15" s="9">
        <f t="shared" si="2"/>
        <v>30.965546575925142</v>
      </c>
      <c r="J15" s="9">
        <f t="shared" si="2"/>
        <v>40.89829859634198</v>
      </c>
      <c r="K15" s="9">
        <f t="shared" si="2"/>
        <v>12.443726074011058</v>
      </c>
      <c r="L15" s="9">
        <f t="shared" si="2"/>
        <v>189.68056146320717</v>
      </c>
      <c r="M15" s="9">
        <f t="shared" si="2"/>
        <v>82.77754147171417</v>
      </c>
      <c r="N15" s="9">
        <f t="shared" si="2"/>
        <v>35.00102084219481</v>
      </c>
      <c r="O15" s="9">
        <f t="shared" si="2"/>
        <v>204.31731178222032</v>
      </c>
      <c r="P15" s="9">
        <f t="shared" si="2"/>
        <v>0.018800510421097406</v>
      </c>
      <c r="Q15" s="9">
        <f t="shared" si="2"/>
        <v>182.59719268396427</v>
      </c>
      <c r="R15" s="9">
        <f t="shared" si="2"/>
        <v>212.34623564440662</v>
      </c>
      <c r="S15" s="9">
        <f t="shared" si="2"/>
        <v>1.6270182900893237</v>
      </c>
      <c r="T15" s="9">
        <f t="shared" si="2"/>
        <v>1.4476393024245005</v>
      </c>
      <c r="U15" s="9">
        <f t="shared" si="2"/>
        <v>0.2150999574649085</v>
      </c>
      <c r="V15" s="10">
        <f t="shared" si="2"/>
        <v>25.031220757124625</v>
      </c>
    </row>
    <row r="16" spans="1:22" ht="14.2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9" spans="1:21" ht="60">
      <c r="A19" s="14"/>
      <c r="B19" s="15" t="s">
        <v>36</v>
      </c>
      <c r="C19" s="6" t="s">
        <v>37</v>
      </c>
      <c r="D19" s="6" t="s">
        <v>38</v>
      </c>
      <c r="E19" s="6" t="s">
        <v>39</v>
      </c>
      <c r="F19" s="6" t="s">
        <v>40</v>
      </c>
      <c r="G19" s="6" t="s">
        <v>41</v>
      </c>
      <c r="H19" s="6" t="s">
        <v>42</v>
      </c>
      <c r="I19" s="6" t="s">
        <v>43</v>
      </c>
      <c r="J19" s="6" t="s">
        <v>44</v>
      </c>
      <c r="K19" s="6" t="s">
        <v>45</v>
      </c>
      <c r="L19" s="6" t="s">
        <v>46</v>
      </c>
      <c r="M19" s="6" t="s">
        <v>47</v>
      </c>
      <c r="N19" s="6" t="s">
        <v>48</v>
      </c>
      <c r="O19" s="6" t="s">
        <v>49</v>
      </c>
      <c r="P19" s="6" t="s">
        <v>50</v>
      </c>
      <c r="Q19" s="6" t="s">
        <v>51</v>
      </c>
      <c r="R19" s="6" t="s">
        <v>52</v>
      </c>
      <c r="S19" s="6" t="s">
        <v>53</v>
      </c>
      <c r="T19" s="6" t="s">
        <v>54</v>
      </c>
      <c r="U19" s="7" t="s">
        <v>55</v>
      </c>
    </row>
    <row r="20" spans="1:21" ht="14.25">
      <c r="A20" s="8" t="s">
        <v>23</v>
      </c>
      <c r="B20" s="9" t="s">
        <v>56</v>
      </c>
      <c r="C20" s="9">
        <f>10*'[1]ΣΥΣΤΑΣΗ ΤΡΟΦΙΜΩΝ'!W6*0.8</f>
        <v>0.8</v>
      </c>
      <c r="D20" s="9">
        <f>10*'[1]ΣΥΣΤΑΣΗ ΤΡΟΦΙΜΩΝ'!X6*0.9</f>
        <v>0.27</v>
      </c>
      <c r="E20" s="9">
        <f>10*'[1]ΣΥΣΤΑΣΗ ΤΡΟΦΙΜΩΝ'!Y6</f>
        <v>0</v>
      </c>
      <c r="F20" s="9">
        <f>10*'[1]ΣΥΣΤΑΣΗ ΤΡΟΦΙΜΩΝ'!Z6*0.9</f>
        <v>6.3</v>
      </c>
      <c r="G20" s="9">
        <f>10*'[1]ΣΥΣΤΑΣΗ ΤΡΟΦΙΜΩΝ'!AA6*0.9</f>
        <v>1.35</v>
      </c>
      <c r="H20" s="9">
        <f>10*'[1]ΣΥΣΤΑΣΗ ΤΡΟΦΙΜΩΝ'!AB6</f>
        <v>0</v>
      </c>
      <c r="I20" s="9">
        <f>10*'[1]ΣΥΣΤΑΣΗ ΤΡΟΦΙΜΩΝ'!AC6*0.7</f>
        <v>217</v>
      </c>
      <c r="J20" s="9">
        <f>10*'[1]ΣΥΣΤΑΣΗ ΤΡΟΦΙΜΩΝ'!AD6</f>
        <v>0</v>
      </c>
      <c r="K20" s="9">
        <f>10*'[1]ΣΥΣΤΑΣΗ ΤΡΟΦΙΜΩΝ'!AE6</f>
        <v>0</v>
      </c>
      <c r="L20" s="9">
        <f>10*'[1]ΣΥΣΤΑΣΗ ΤΡΟΦΙΜΩΝ'!AF6</f>
        <v>0</v>
      </c>
      <c r="M20" s="9">
        <f>10*'[1]ΣΥΣΤΑΣΗ ΤΡΟΦΙΜΩΝ'!AG6</f>
        <v>3</v>
      </c>
      <c r="N20" s="9">
        <f>'[1]ΣΥΣΤΑΣΗ ΤΡΟΦΙΜΩΝ'!AH6</f>
        <v>3.695014662756598</v>
      </c>
      <c r="O20" s="9">
        <f>'[1]ΣΥΣΤΑΣΗ ΤΡΟΦΙΜΩΝ'!AI6</f>
        <v>13.489736070381232</v>
      </c>
      <c r="P20" s="9">
        <f>'[1]ΣΥΣΤΑΣΗ ΤΡΟΦΙΜΩΝ'!AJ6</f>
        <v>88.32844574780059</v>
      </c>
      <c r="Q20" s="9">
        <f>'[1]ΣΥΣΤΑΣΗ ΤΡΟΦΙΜΩΝ'!AK6</f>
        <v>0.5278592375366569</v>
      </c>
      <c r="R20" s="9">
        <f>'[1]ΣΥΣΤΑΣΗ ΤΡΟΦΙΜΩΝ'!AL6</f>
        <v>1.6422287390029326</v>
      </c>
      <c r="S20" s="9">
        <f>10*'[1]ΣΥΣΤΑΣΗ ΤΡΟΦΙΜΩΝ'!AM6</f>
        <v>2</v>
      </c>
      <c r="T20" s="9">
        <f>10*'[1]ΣΥΣΤΑΣΗ ΤΡΟΦΙΜΩΝ'!AN6</f>
        <v>1</v>
      </c>
      <c r="U20" s="10">
        <f>10*'[1]ΣΥΣΤΑΣΗ ΤΡΟΦΙΜΩΝ'!AO6</f>
        <v>6</v>
      </c>
    </row>
    <row r="21" spans="1:21" ht="14.25">
      <c r="A21" s="8" t="s">
        <v>25</v>
      </c>
      <c r="B21" s="9" t="s">
        <v>26</v>
      </c>
      <c r="C21" s="9">
        <f>0.5*'[1]ΣΥΣΤΑΣΗ ΤΡΟΦΙΜΩΝ'!W139</f>
        <v>0.355</v>
      </c>
      <c r="D21" s="9">
        <f>0.5*'[1]ΣΥΣΤΑΣΗ ΤΡΟΦΙΜΩΝ'!X139</f>
        <v>0.85</v>
      </c>
      <c r="E21" s="9" t="s">
        <v>26</v>
      </c>
      <c r="F21" s="9">
        <f>0.5*'[1]ΣΥΣΤΑΣΗ ΤΡΟΦΙΜΩΝ'!Z139</f>
        <v>5.5</v>
      </c>
      <c r="G21" s="9">
        <f>0.5*'[1]ΣΥΣΤΑΣΗ ΤΡΟΦΙΜΩΝ'!AA139</f>
        <v>0.3</v>
      </c>
      <c r="H21" s="9" t="s">
        <v>26</v>
      </c>
      <c r="I21" s="9">
        <f>0.5*'[1]ΣΥΣΤΑΣΗ ΤΡΟΦΙΜΩΝ'!AC139</f>
        <v>625</v>
      </c>
      <c r="J21" s="9" t="s">
        <v>26</v>
      </c>
      <c r="K21" s="9">
        <f>0.5*'[1]ΣΥΣΤΑΣΗ ΤΡΟΦΙΜΩΝ'!AE139</f>
        <v>0</v>
      </c>
      <c r="L21" s="9">
        <f>0.5*'[1]ΣΥΣΤΑΣΗ ΤΡΟΦΙΜΩΝ'!AF139</f>
        <v>0</v>
      </c>
      <c r="M21" s="9" t="s">
        <v>26</v>
      </c>
      <c r="N21" s="9">
        <f>'[1]ΣΥΣΤΑΣΗ ΤΡΟΦΙΜΩΝ'!AH139</f>
        <v>6.7924528301886795</v>
      </c>
      <c r="O21" s="9">
        <f>'[1]ΣΥΣΤΑΣΗ ΤΡΟΦΙΜΩΝ'!AI139</f>
        <v>86.0377358490566</v>
      </c>
      <c r="P21" s="9">
        <f>'[1]ΣΥΣΤΑΣΗ ΤΡΟΦΙΜΩΝ'!AJ139</f>
        <v>8.301886792452832</v>
      </c>
      <c r="Q21" s="9">
        <f>'[1]ΣΥΣΤΑΣΗ ΤΡΟΦΙΜΩΝ'!AK139</f>
        <v>0</v>
      </c>
      <c r="R21" s="9">
        <f>'[1]ΣΥΣΤΑΣΗ ΤΡΟΦΙΜΩΝ'!AL139</f>
        <v>0</v>
      </c>
      <c r="S21" s="9" t="s">
        <v>26</v>
      </c>
      <c r="T21" s="9" t="s">
        <v>26</v>
      </c>
      <c r="U21" s="10" t="s">
        <v>26</v>
      </c>
    </row>
    <row r="22" spans="1:21" ht="14.25">
      <c r="A22" s="8" t="s">
        <v>27</v>
      </c>
      <c r="B22" s="9" t="s">
        <v>26</v>
      </c>
      <c r="C22" s="9" t="s">
        <v>26</v>
      </c>
      <c r="D22" s="9" t="s">
        <v>26</v>
      </c>
      <c r="E22" s="9" t="s">
        <v>26</v>
      </c>
      <c r="F22" s="9" t="s">
        <v>26</v>
      </c>
      <c r="G22" s="9" t="s">
        <v>26</v>
      </c>
      <c r="H22" s="9">
        <f>0.55*'[1]ΣΥΣΤΑΣΗ ΤΡΟΦΙΜΩΝ'!AB98</f>
        <v>0</v>
      </c>
      <c r="I22" s="9" t="s">
        <v>26</v>
      </c>
      <c r="J22" s="9">
        <f>0.55*'[1]ΣΥΣΤΑΣΗ ΤΡΟΦΙΜΩΝ'!AD98</f>
        <v>0</v>
      </c>
      <c r="K22" s="9">
        <f>0.55*'[1]ΣΥΣΤΑΣΗ ΤΡΟΦΙΜΩΝ'!AE98</f>
        <v>0</v>
      </c>
      <c r="L22" s="9">
        <f>0.55*'[1]ΣΥΣΤΑΣΗ ΤΡΟΦΙΜΩΝ'!AF98</f>
        <v>0</v>
      </c>
      <c r="M22" s="9">
        <f>0.55*'[1]ΣΥΣΤΑΣΗ ΤΡΟΦΙΜΩΝ'!AG98</f>
        <v>8.338000000000001</v>
      </c>
      <c r="N22" s="9">
        <f>'[1]ΣΥΣΤΑΣΗ ΤΡΟΦΙΜΩΝ'!AH98</f>
        <v>100.0111234705228</v>
      </c>
      <c r="O22" s="9">
        <v>0</v>
      </c>
      <c r="P22" s="9">
        <f>'[1]ΣΥΣΤΑΣΗ ΤΡΟΦΙΜΩΝ'!AJ98</f>
        <v>0</v>
      </c>
      <c r="Q22" s="9">
        <f>'[1]ΣΥΣΤΑΣΗ ΤΡΟΦΙΜΩΝ'!AK98</f>
        <v>18.82091212458287</v>
      </c>
      <c r="R22" s="9">
        <f>'[1]ΣΥΣΤΑΣΗ ΤΡΟΦΙΜΩΝ'!AL98</f>
        <v>0</v>
      </c>
      <c r="S22" s="9">
        <f>0.55*'[1]ΣΥΣΤΑΣΗ ΤΡΟΦΙΜΩΝ'!AM98</f>
        <v>10.340000000000002</v>
      </c>
      <c r="T22" s="9">
        <f>0.55*'[1]ΣΥΣΤΑΣΗ ΤΡΟΦΙΜΩΝ'!AN98</f>
        <v>26.29</v>
      </c>
      <c r="U22" s="10">
        <f>0.55*'[1]ΣΥΣΤΑΣΗ ΤΡΟΦΙΜΩΝ'!AO98</f>
        <v>15.675</v>
      </c>
    </row>
    <row r="23" spans="1:21" ht="14.25">
      <c r="A23" s="8" t="s">
        <v>28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10"/>
    </row>
    <row r="24" spans="1:21" ht="14.25">
      <c r="A24" s="8" t="s">
        <v>29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10"/>
    </row>
    <row r="25" spans="1:21" ht="28.5">
      <c r="A25" s="8" t="s">
        <v>30</v>
      </c>
      <c r="B25" s="9">
        <f>4*'[1]ΣΥΣΤΑΣΗ ΤΡΟΦΙΜΩΝ'!V99</f>
        <v>110.2</v>
      </c>
      <c r="C25" s="9">
        <f>4*'[1]ΣΥΣΤΑΣΗ ΤΡΟΦΙΜΩΝ'!W99*0.75</f>
        <v>0.795</v>
      </c>
      <c r="D25" s="9">
        <f>4*'[1]ΣΥΣΤΑΣΗ ΤΡΟΦΙΜΩΝ'!X99</f>
        <v>0.972</v>
      </c>
      <c r="E25" s="9" t="s">
        <v>24</v>
      </c>
      <c r="F25" s="9">
        <f>4*'[1]ΣΥΣΤΑΣΗ ΤΡΟΦΙΜΩΝ'!Z99</f>
        <v>15.96</v>
      </c>
      <c r="G25" s="9">
        <f>4*'[1]ΣΥΣΤΑΣΗ ΤΡΟΦΙΜΩΝ'!AA99*0.75</f>
        <v>0.603</v>
      </c>
      <c r="H25" s="9">
        <f>4*'[1]ΣΥΣΤΑΣΗ ΤΡΟΦΙΜΩΝ'!AB99*0.55</f>
        <v>1.9668</v>
      </c>
      <c r="I25" s="9">
        <f>4*'[1]ΣΥΣΤΑΣΗ ΤΡΟΦΙΜΩΝ'!AC99*0.8</f>
        <v>146.88</v>
      </c>
      <c r="J25" s="9">
        <f>4*'[1]ΣΥΣΤΑΣΗ ΤΡΟΦΙΜΩΝ'!AD99*0.65</f>
        <v>1.6380000000000001</v>
      </c>
      <c r="K25" s="9">
        <f>4*'[1]ΣΥΣΤΑΣΗ ΤΡΟΦΙΜΩΝ'!AE99</f>
        <v>312</v>
      </c>
      <c r="L25" s="9">
        <f>4*'[1]ΣΥΣΤΑΣΗ ΤΡΟΦΙΜΩΝ'!AF99</f>
        <v>2.144</v>
      </c>
      <c r="M25" s="9">
        <f>4*'[1]ΣΥΣΤΑΣΗ ΤΡΟΦΙΜΩΝ'!AG99</f>
        <v>14.4</v>
      </c>
      <c r="N25" s="9">
        <f>'[1]ΣΥΣΤΑΣΗ ΤΡΟΦΙΜΩΝ'!AH99</f>
        <v>53.08843537414966</v>
      </c>
      <c r="O25" s="9">
        <f>'[1]ΣΥΣΤΑΣΗ ΤΡΟΦΙΜΩΝ'!AI99</f>
        <v>19.519274376417233</v>
      </c>
      <c r="P25" s="9">
        <f>'[1]ΣΥΣΤΑΣΗ ΤΡΟΦΙΜΩΝ'!AJ99</f>
        <v>29.06727135298564</v>
      </c>
      <c r="Q25" s="9">
        <f>'[1]ΣΥΣΤΑΣΗ ΤΡΟΦΙΜΩΝ'!AK99</f>
        <v>5.768707482993198</v>
      </c>
      <c r="R25" s="9">
        <f>'[1]ΣΥΣΤΑΣΗ ΤΡΟΦΙΜΩΝ'!AL99</f>
        <v>29.024943310657598</v>
      </c>
      <c r="S25" s="9">
        <f>4*'[1]ΣΥΣΤΑΣΗ ΤΡΟΦΙΜΩΝ'!AM99</f>
        <v>16.96</v>
      </c>
      <c r="T25" s="9">
        <f>4*'[1]ΣΥΣΤΑΣΗ ΤΡΟΦΙΜΩΝ'!AN99</f>
        <v>27.36</v>
      </c>
      <c r="U25" s="10">
        <f>4*'[1]ΣΥΣΤΑΣΗ ΤΡΟΦΙΜΩΝ'!AO99</f>
        <v>41.04</v>
      </c>
    </row>
    <row r="26" spans="1:21" ht="14.25">
      <c r="A26" s="8" t="s">
        <v>31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10"/>
    </row>
    <row r="27" spans="1:21" ht="14.25">
      <c r="A27" s="8" t="s">
        <v>32</v>
      </c>
      <c r="B27" s="9">
        <f>3.4*'[1]ΣΥΣΤΑΣΗ ΤΡΟΦΙΜΩΝ'!V108</f>
        <v>10.2</v>
      </c>
      <c r="C27" s="9">
        <f>3.4*'[1]ΣΥΣΤΑΣΗ ΤΡΟΦΙΜΩΝ'!W108*0.9</f>
        <v>0.3978</v>
      </c>
      <c r="D27" s="9" t="s">
        <v>26</v>
      </c>
      <c r="E27" s="9">
        <f>3.4*'[1]ΣΥΣΤΑΣΗ ΤΡΟΦΙΜΩΝ'!Y108*0.95</f>
        <v>32.3</v>
      </c>
      <c r="F27" s="9">
        <f>3.4*'[1]ΣΥΣΤΑΣΗ ΤΡΟΦΙΜΩΝ'!Z108*0.95</f>
        <v>2.2609999999999997</v>
      </c>
      <c r="G27" s="9">
        <f>3.4*'[1]ΣΥΣΤΑΣΗ ΤΡΟΦΙΜΩΝ'!AA108*0.95</f>
        <v>0.646</v>
      </c>
      <c r="H27" s="9">
        <f>3.4*'[1]ΣΥΣΤΑΣΗ ΤΡΟΦΙΜΩΝ'!AB108</f>
        <v>0</v>
      </c>
      <c r="I27" s="9">
        <f>3.4*'[1]ΣΥΣΤΑΣΗ ΤΡΟΦΙΜΩΝ'!AC108*0.8</f>
        <v>46.24</v>
      </c>
      <c r="J27" s="9">
        <f>3.4*'[1]ΣΥΣΤΑΣΗ ΤΡΟΦΙΜΩΝ'!AD108*0.75</f>
        <v>12.75</v>
      </c>
      <c r="K27" s="9">
        <f>3.4*'[1]ΣΥΣΤΑΣΗ ΤΡΟΦΙΜΩΝ'!AE108</f>
        <v>0</v>
      </c>
      <c r="L27" s="9">
        <f>3.4*'[1]ΣΥΣΤΑΣΗ ΤΡΟΦΙΜΩΝ'!AF108</f>
        <v>0</v>
      </c>
      <c r="M27" s="9">
        <f>3.4*'[1]ΣΥΣΤΑΣΗ ΤΡΟΦΙΜΩΝ'!AG108</f>
        <v>1.054</v>
      </c>
      <c r="N27" s="9">
        <f>'[1]ΣΥΣΤΑΣΗ ΤΡΟΦΙΜΩΝ'!AH108</f>
        <v>5</v>
      </c>
      <c r="O27" s="9">
        <f>'[1]ΣΥΣΤΑΣΗ ΤΡΟΦΙΜΩΝ'!AI108</f>
        <v>13.333333333333334</v>
      </c>
      <c r="P27" s="9">
        <f>'[1]ΣΥΣΤΑΣΗ ΤΡΟΦΙΜΩΝ'!AJ108</f>
        <v>87.77777777777777</v>
      </c>
      <c r="Q27" s="9">
        <f>'[1]ΣΥΣΤΑΣΗ ΤΡΟΦΙΜΩΝ'!AK108</f>
        <v>0</v>
      </c>
      <c r="R27" s="9">
        <f>'[1]ΣΥΣΤΑΣΗ ΤΡΟΦΙΜΩΝ'!AL108</f>
        <v>62.22222222222222</v>
      </c>
      <c r="S27" s="9" t="s">
        <v>26</v>
      </c>
      <c r="T27" s="9" t="s">
        <v>26</v>
      </c>
      <c r="U27" s="10">
        <f>3.4*'[1]ΣΥΣΤΑΣΗ ΤΡΟΦΙΜΩΝ'!AO108</f>
        <v>0.34</v>
      </c>
    </row>
    <row r="28" spans="1:21" ht="14.25">
      <c r="A28" s="11" t="s">
        <v>33</v>
      </c>
      <c r="B28" s="9">
        <f aca="true" t="shared" si="3" ref="B28:M28">SUM(B20:B27)</f>
        <v>120.4</v>
      </c>
      <c r="C28" s="9">
        <f t="shared" si="3"/>
        <v>2.3478000000000003</v>
      </c>
      <c r="D28" s="9">
        <f t="shared" si="3"/>
        <v>2.092</v>
      </c>
      <c r="E28" s="9">
        <f t="shared" si="3"/>
        <v>32.3</v>
      </c>
      <c r="F28" s="9">
        <f t="shared" si="3"/>
        <v>30.021</v>
      </c>
      <c r="G28" s="9">
        <f t="shared" si="3"/>
        <v>2.899</v>
      </c>
      <c r="H28" s="9">
        <f t="shared" si="3"/>
        <v>1.9668</v>
      </c>
      <c r="I28" s="9">
        <f t="shared" si="3"/>
        <v>1035.12</v>
      </c>
      <c r="J28" s="9">
        <f t="shared" si="3"/>
        <v>14.388</v>
      </c>
      <c r="K28" s="9">
        <f t="shared" si="3"/>
        <v>312</v>
      </c>
      <c r="L28" s="9">
        <f t="shared" si="3"/>
        <v>2.144</v>
      </c>
      <c r="M28" s="9">
        <f t="shared" si="3"/>
        <v>26.791999999999998</v>
      </c>
      <c r="N28" s="16">
        <f>G13*9*100/C13</f>
        <v>30.348392008179903</v>
      </c>
      <c r="O28" s="16">
        <f>4*F13*100/C13</f>
        <v>15.159679670415787</v>
      </c>
      <c r="P28" s="16">
        <f>4*E13*100/C13</f>
        <v>58.07667908080635</v>
      </c>
      <c r="Q28" s="16">
        <f>S28*9*100/C13</f>
        <v>3.93620276593998</v>
      </c>
      <c r="R28" s="16">
        <f>4*K13*100/C13</f>
        <v>13.436527424302358</v>
      </c>
      <c r="S28" s="9">
        <f>SUM(S20:S27)</f>
        <v>29.300000000000004</v>
      </c>
      <c r="T28" s="9">
        <f>SUM(T20:T27)</f>
        <v>54.65</v>
      </c>
      <c r="U28" s="10">
        <f>SUM(U20:U27)</f>
        <v>63.05500000000001</v>
      </c>
    </row>
    <row r="29" spans="1:21" ht="28.5">
      <c r="A29" s="11" t="s">
        <v>34</v>
      </c>
      <c r="B29" s="9">
        <f aca="true" t="shared" si="4" ref="B29:M29">100*B28/$B$13</f>
        <v>5.121225010633773</v>
      </c>
      <c r="C29" s="9">
        <f t="shared" si="4"/>
        <v>0.09986388770735859</v>
      </c>
      <c r="D29" s="9">
        <f t="shared" si="4"/>
        <v>0.08898341131433433</v>
      </c>
      <c r="E29" s="9">
        <f t="shared" si="4"/>
        <v>1.3738834538494256</v>
      </c>
      <c r="F29" s="9">
        <f t="shared" si="4"/>
        <v>1.2769459804338579</v>
      </c>
      <c r="G29" s="9">
        <f t="shared" si="4"/>
        <v>0.12330923011484474</v>
      </c>
      <c r="H29" s="9">
        <f t="shared" si="4"/>
        <v>0.08365801786473841</v>
      </c>
      <c r="I29" s="9">
        <f t="shared" si="4"/>
        <v>44.028923862186296</v>
      </c>
      <c r="J29" s="9">
        <f t="shared" si="4"/>
        <v>0.6119948957890259</v>
      </c>
      <c r="K29" s="9">
        <f t="shared" si="4"/>
        <v>13.270948532539345</v>
      </c>
      <c r="L29" s="9">
        <f t="shared" si="4"/>
        <v>0.09119523606975755</v>
      </c>
      <c r="M29" s="9">
        <f t="shared" si="4"/>
        <v>1.1396001701403657</v>
      </c>
      <c r="N29" s="9"/>
      <c r="O29" s="9"/>
      <c r="P29" s="9"/>
      <c r="Q29" s="9"/>
      <c r="R29" s="9"/>
      <c r="S29" s="9">
        <f>100*S28/$B$13</f>
        <v>1.2462781794980862</v>
      </c>
      <c r="T29" s="9">
        <f>100*T28/$B$13</f>
        <v>2.3245427477669076</v>
      </c>
      <c r="U29" s="10">
        <f>100*U28/$B$13</f>
        <v>2.682050191407912</v>
      </c>
    </row>
    <row r="30" spans="1:21" ht="28.5">
      <c r="A30" s="17" t="s">
        <v>35</v>
      </c>
      <c r="B30" s="18">
        <f aca="true" t="shared" si="5" ref="B30:U30">130*B29/100</f>
        <v>6.657592513823905</v>
      </c>
      <c r="C30" s="18">
        <f t="shared" si="5"/>
        <v>0.12982305401956615</v>
      </c>
      <c r="D30" s="18">
        <f t="shared" si="5"/>
        <v>0.11567843470863463</v>
      </c>
      <c r="E30" s="18">
        <f t="shared" si="5"/>
        <v>1.7860484900042533</v>
      </c>
      <c r="F30" s="18">
        <f t="shared" si="5"/>
        <v>1.6600297745640151</v>
      </c>
      <c r="G30" s="18">
        <f t="shared" si="5"/>
        <v>0.16030199914929816</v>
      </c>
      <c r="H30" s="18">
        <f t="shared" si="5"/>
        <v>0.10875542322415993</v>
      </c>
      <c r="I30" s="18">
        <f t="shared" si="5"/>
        <v>57.237601020842185</v>
      </c>
      <c r="J30" s="18">
        <f t="shared" si="5"/>
        <v>0.7955933645257336</v>
      </c>
      <c r="K30" s="18">
        <f t="shared" si="5"/>
        <v>17.25223309230115</v>
      </c>
      <c r="L30" s="18">
        <f t="shared" si="5"/>
        <v>0.1185538068906848</v>
      </c>
      <c r="M30" s="18">
        <f t="shared" si="5"/>
        <v>1.4814802211824756</v>
      </c>
      <c r="N30" s="18"/>
      <c r="O30" s="18"/>
      <c r="P30" s="18"/>
      <c r="Q30" s="18"/>
      <c r="R30" s="18"/>
      <c r="S30" s="18">
        <f t="shared" si="5"/>
        <v>1.6201616333475122</v>
      </c>
      <c r="T30" s="18">
        <f t="shared" si="5"/>
        <v>3.02190557209698</v>
      </c>
      <c r="U30" s="19">
        <f t="shared" si="5"/>
        <v>3.4866652488302856</v>
      </c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landscape" paperSize="9" scale="51" r:id="rId1"/>
  <headerFooter alignWithMargins="0">
    <oddFooter>&amp;C62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antonia</dc:creator>
  <cp:keywords/>
  <dc:description/>
  <cp:lastModifiedBy>antonia</cp:lastModifiedBy>
  <dcterms:created xsi:type="dcterms:W3CDTF">2011-08-06T06:05:20Z</dcterms:created>
  <dcterms:modified xsi:type="dcterms:W3CDTF">2011-08-06T06:05:47Z</dcterms:modified>
  <cp:category/>
  <cp:version/>
  <cp:contentType/>
  <cp:contentStatus/>
</cp:coreProperties>
</file>