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Φακές μουτζέντρ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<sst xmlns="http://schemas.openxmlformats.org/spreadsheetml/2006/main" count="93" uniqueCount="55">
  <si>
    <t>ΦΑΚΕΣ ΜΟΥΤΖΕΝΤΡΑ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</si>
  <si>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</si>
  <si>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</si>
  <si>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</si>
  <si>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</si>
  <si>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</si>
  <si>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</si>
  <si>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</si>
  <si>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</si>
  <si>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</si>
  <si>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</si>
  <si>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</si>
  <si>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</si>
  <si>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</si>
  <si>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</si>
  <si>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</si>
  <si>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</si>
  <si>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</si>
  <si>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</si>
  <si>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</si>
  <si>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</si>
  <si>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</si>
  <si>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</si>
  <si>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φλιτζ. Φακές</t>
  </si>
  <si>
    <t>4 φλιτζ. Νερό</t>
  </si>
  <si>
    <t>1/4 φλιτζανιού ρύζι</t>
  </si>
  <si>
    <t>tr</t>
  </si>
  <si>
    <t>1 κρεμμύδι κομμένο σε λωρίδες</t>
  </si>
  <si>
    <t>1/4 φλιτζ. Ελαιόλαδο</t>
  </si>
  <si>
    <t>n</t>
  </si>
  <si>
    <t>αλάτι</t>
  </si>
  <si>
    <t>ΣΥΝΟΛΟ</t>
  </si>
  <si>
    <t>ΣΥΝΟΛΟ ΣΕ 100 g ΩΜΟΥ ΠΡΟΪΟΝΤΟΣ</t>
  </si>
  <si>
    <t>ΣΥΝΟΛΟ ΣΕ 100 g ΜΑΓΕΙΡΕΜΕΝΟΥ ΠΡΟΪΟΝΤΟΣ ( - 49% 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</si>
  <si>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</si>
  <si>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</si>
  <si>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</si>
  <si>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</si>
  <si>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</si>
  <si>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</si>
  <si>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</si>
  <si>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</si>
  <si>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</si>
  <si>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</si>
  <si>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</si>
  <si>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</si>
  <si>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</si>
  <si>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</si>
  <si>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</si>
  <si>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</si>
  <si>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</si>
  <si>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</si>
  <si>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</si>
  <si>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</si>
  <si>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ΣΥΝΟΛΟ ΣΕ 100 g ΜΑΓΕΙΡΕΜΕΝΟΥ ΠΡΟΪΟΝΤΟΣ (-49% 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</si>
</sst>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0" fillId="0" borderId="0" xfId="56" applyNumberFormat="1" applyAlignment="1">
      <alignment wrapText="1" shrinkToFit="1"/>
      <protection/>
    </xf>
    <xf numFmtId="2" fontId="0" fillId="0" borderId="0" xfId="56" applyNumberFormat="1" applyAlignment="1">
      <alignment wrapText="1" shrinkToFit="1"/>
      <protection/>
    </xf>
    <xf numFmtId="2" fontId="19" fillId="0" borderId="0" xfId="56" applyNumberFormat="1" applyFont="1" applyAlignment="1">
      <alignment wrapText="1" shrinkToFit="1"/>
      <protection/>
    </xf>
    <xf numFmtId="2" fontId="0" fillId="0" borderId="0" xfId="56" applyNumberFormat="1" applyAlignment="1">
      <alignment wrapText="1"/>
      <protection/>
    </xf>
    <xf numFmtId="2" fontId="0" fillId="0" borderId="0" xfId="56" applyNumberFormat="1">
      <alignment/>
      <protection/>
    </xf>
    <xf numFmtId="0" fontId="20" fillId="0" borderId="10" xfId="0" applyFont="1" applyBorder="1" applyAlignment="1">
      <alignment wrapText="1" shrinkToFit="1"/>
    </xf>
    <xf numFmtId="0" fontId="20" fillId="0" borderId="11" xfId="0" applyFont="1" applyBorder="1" applyAlignment="1">
      <alignment wrapText="1" shrinkToFit="1"/>
    </xf>
    <xf numFmtId="0" fontId="20" fillId="0" borderId="12" xfId="0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0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3" xfId="56" applyNumberFormat="1" applyBorder="1">
      <alignment/>
      <protection/>
    </xf>
    <xf numFmtId="2" fontId="0" fillId="0" borderId="14" xfId="56" applyNumberFormat="1" applyBorder="1" applyAlignment="1">
      <alignment wrapText="1"/>
      <protection/>
    </xf>
    <xf numFmtId="2" fontId="0" fillId="0" borderId="0" xfId="56" applyNumberFormat="1" applyAlignment="1">
      <alignment wrapText="1"/>
      <protection/>
    </xf>
    <xf numFmtId="2" fontId="0" fillId="0" borderId="13" xfId="56" applyNumberFormat="1" applyBorder="1" applyAlignment="1">
      <alignment wrapText="1"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0" fontId="0" fillId="0" borderId="18" xfId="0" applyFont="1" applyBorder="1" applyAlignment="1">
      <alignment wrapText="1"/>
    </xf>
    <xf numFmtId="0" fontId="20" fillId="0" borderId="19" xfId="0" applyFont="1" applyBorder="1" applyAlignment="1">
      <alignment wrapText="1" shrinkToFi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73">
          <cell r="B73">
            <v>383</v>
          </cell>
          <cell r="C73">
            <v>11.4</v>
          </cell>
          <cell r="D73">
            <v>85.8</v>
          </cell>
          <cell r="E73">
            <v>7.3</v>
          </cell>
          <cell r="F73">
            <v>3.6</v>
          </cell>
          <cell r="G73">
            <v>2.7</v>
          </cell>
          <cell r="H73">
            <v>0</v>
          </cell>
          <cell r="I73">
            <v>85.8</v>
          </cell>
          <cell r="K73">
            <v>51</v>
          </cell>
          <cell r="L73">
            <v>150</v>
          </cell>
          <cell r="M73">
            <v>32</v>
          </cell>
          <cell r="N73">
            <v>10</v>
          </cell>
          <cell r="O73">
            <v>1.2</v>
          </cell>
          <cell r="P73">
            <v>4</v>
          </cell>
          <cell r="Q73">
            <v>150</v>
          </cell>
          <cell r="R73">
            <v>0.5</v>
          </cell>
          <cell r="S73">
            <v>1.8</v>
          </cell>
          <cell r="T73">
            <v>0.37</v>
          </cell>
          <cell r="U73">
            <v>10</v>
          </cell>
          <cell r="V73">
            <v>14</v>
          </cell>
          <cell r="W73">
            <v>0.41</v>
          </cell>
          <cell r="X73">
            <v>0.02</v>
          </cell>
          <cell r="Y73">
            <v>0</v>
          </cell>
          <cell r="Z73">
            <v>4.2</v>
          </cell>
          <cell r="AA73">
            <v>0.31</v>
          </cell>
          <cell r="AB73">
            <v>0</v>
          </cell>
          <cell r="AC73">
            <v>20</v>
          </cell>
          <cell r="AD73">
            <v>0</v>
          </cell>
          <cell r="AE73">
            <v>0</v>
          </cell>
          <cell r="AF73">
            <v>0</v>
          </cell>
          <cell r="AG73">
            <v>0.1</v>
          </cell>
          <cell r="AH73">
            <v>8.459530026109661</v>
          </cell>
          <cell r="AI73">
            <v>7.624020887728459</v>
          </cell>
          <cell r="AJ73">
            <v>89.60835509138381</v>
          </cell>
          <cell r="AK73">
            <v>2.1148825065274153</v>
          </cell>
          <cell r="AM73">
            <v>0.9</v>
          </cell>
          <cell r="AN73">
            <v>0.9</v>
          </cell>
          <cell r="AO73">
            <v>1.3</v>
          </cell>
        </row>
        <row r="94">
          <cell r="B94">
            <v>297</v>
          </cell>
          <cell r="C94">
            <v>10.8</v>
          </cell>
          <cell r="D94">
            <v>48.8</v>
          </cell>
          <cell r="E94">
            <v>24.3</v>
          </cell>
          <cell r="F94">
            <v>1.9</v>
          </cell>
          <cell r="G94">
            <v>8.9</v>
          </cell>
          <cell r="H94">
            <v>0</v>
          </cell>
          <cell r="I94">
            <v>44.5</v>
          </cell>
          <cell r="J94">
            <v>1.2</v>
          </cell>
          <cell r="K94">
            <v>71</v>
          </cell>
          <cell r="L94">
            <v>350</v>
          </cell>
          <cell r="M94">
            <v>110</v>
          </cell>
          <cell r="N94">
            <v>87</v>
          </cell>
          <cell r="O94">
            <v>1.4</v>
          </cell>
          <cell r="P94">
            <v>12</v>
          </cell>
          <cell r="Q94">
            <v>940</v>
          </cell>
          <cell r="R94">
            <v>11.1</v>
          </cell>
          <cell r="S94">
            <v>3.9</v>
          </cell>
          <cell r="T94">
            <v>1.02</v>
          </cell>
          <cell r="U94">
            <v>105</v>
          </cell>
          <cell r="W94">
            <v>0.41</v>
          </cell>
          <cell r="X94">
            <v>0.27</v>
          </cell>
          <cell r="Z94">
            <v>2.2</v>
          </cell>
          <cell r="AA94">
            <v>0.93</v>
          </cell>
          <cell r="AB94">
            <v>0</v>
          </cell>
          <cell r="AC94">
            <v>110</v>
          </cell>
          <cell r="AE94">
            <v>0</v>
          </cell>
          <cell r="AF94">
            <v>0</v>
          </cell>
          <cell r="AH94">
            <v>5.757575757575757</v>
          </cell>
          <cell r="AI94">
            <v>32.72727272727273</v>
          </cell>
          <cell r="AJ94">
            <v>65.72390572390573</v>
          </cell>
          <cell r="AK94">
            <v>0.6060606060606061</v>
          </cell>
          <cell r="AL94">
            <v>1.6161616161616161</v>
          </cell>
          <cell r="AM94">
            <v>0.2</v>
          </cell>
          <cell r="AN94">
            <v>0.3</v>
          </cell>
          <cell r="AO94">
            <v>0.8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I108" t="str">
            <v>tr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6"/>
  <sheetViews>
    <sheetView tabSelected="1" view="pageLayout" zoomScale="55" zoomScaleNormal="55" zoomScalePageLayoutView="55" workbookViewId="0" topLeftCell="A1">
      <selection activeCell="V4" sqref="V4"/>
    </sheetView>
  </sheetViews>
  <sheetFormatPr defaultColWidth="9.140625" defaultRowHeight="15"/>
  <cols>
    <col min="1" max="1" width="25.421875" style="14" customWidth="1"/>
    <col min="2" max="2" width="15.00390625" style="14" customWidth="1"/>
    <col min="3" max="3" width="9.140625" style="5" customWidth="1"/>
    <col min="4" max="4" width="10.140625" style="5" customWidth="1"/>
    <col min="5" max="5" width="16.00390625" style="5" customWidth="1"/>
    <col min="6" max="6" width="10.8515625" style="5" bestFit="1" customWidth="1"/>
    <col min="7" max="7" width="9.140625" style="5" customWidth="1"/>
    <col min="8" max="8" width="10.00390625" style="5" customWidth="1"/>
    <col min="9" max="9" width="15.140625" style="5" customWidth="1"/>
    <col min="10" max="11" width="9.140625" style="5" customWidth="1"/>
    <col min="12" max="12" width="10.28125" style="5" customWidth="1"/>
    <col min="13" max="13" width="12.8515625" style="5" customWidth="1"/>
    <col min="14" max="14" width="13.57421875" style="5" customWidth="1"/>
    <col min="15" max="17" width="9.140625" style="5" customWidth="1"/>
    <col min="18" max="18" width="13.7109375" style="5" customWidth="1"/>
    <col min="19" max="21" width="9.140625" style="5" customWidth="1"/>
    <col min="22" max="22" width="12.28125" style="5" customWidth="1"/>
    <col min="23" max="23" width="9.140625" style="5" customWidth="1"/>
    <col min="24" max="24" width="12.8515625" style="5" customWidth="1"/>
    <col min="25" max="25" width="14.28125" style="5" customWidth="1"/>
    <col min="26" max="26" width="11.28125" style="5" customWidth="1"/>
    <col min="27" max="27" width="9.140625" style="5" customWidth="1"/>
    <col min="28" max="28" width="10.140625" style="5" customWidth="1"/>
    <col min="29" max="29" width="10.421875" style="5" customWidth="1"/>
    <col min="30" max="30" width="9.140625" style="5" customWidth="1"/>
    <col min="31" max="31" width="12.8515625" style="5" bestFit="1" customWidth="1"/>
    <col min="32" max="32" width="10.7109375" style="5" customWidth="1"/>
    <col min="33" max="33" width="11.57421875" style="5" customWidth="1"/>
    <col min="34" max="34" width="12.8515625" style="5" bestFit="1" customWidth="1"/>
    <col min="35" max="36" width="10.7109375" style="5" customWidth="1"/>
    <col min="37" max="37" width="10.57421875" style="5" customWidth="1"/>
    <col min="38" max="38" width="12.28125" style="5" customWidth="1"/>
    <col min="39" max="39" width="20.00390625" style="5" customWidth="1"/>
    <col min="40" max="40" width="11.7109375" style="5" customWidth="1"/>
    <col min="41" max="16384" width="9.140625" style="5" customWidth="1"/>
  </cols>
  <sheetData>
    <row r="1" spans="1:47" s="2" customFormat="1" ht="15">
      <c r="A1" s="1" t="s">
        <v>0</v>
      </c>
      <c r="B1" s="1"/>
      <c r="C1" s="1"/>
      <c r="AR1" s="3"/>
      <c r="AS1" s="3"/>
      <c r="AT1" s="3"/>
      <c r="AU1" s="3"/>
    </row>
    <row r="2" spans="1:3" ht="14.25">
      <c r="A2" s="4" t="s">
        <v>1</v>
      </c>
      <c r="B2" s="4"/>
      <c r="C2" s="4"/>
    </row>
    <row r="4" spans="1:22" ht="30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8" t="s">
        <v>22</v>
      </c>
    </row>
    <row r="5" spans="1:22" ht="14.25">
      <c r="A5" s="9" t="s">
        <v>23</v>
      </c>
      <c r="B5" s="10">
        <v>200</v>
      </c>
      <c r="C5" s="11">
        <f>2*'[1]ΣΥΣΤΑΣΗ ΤΡΟΦΙΜΩΝ'!B94</f>
        <v>594</v>
      </c>
      <c r="D5" s="11">
        <f>2*'[1]ΣΥΣΤΑΣΗ ΤΡΟΦΙΜΩΝ'!C94</f>
        <v>21.6</v>
      </c>
      <c r="E5" s="11">
        <f>2*'[1]ΣΥΣΤΑΣΗ ΤΡΟΦΙΜΩΝ'!D94</f>
        <v>97.6</v>
      </c>
      <c r="F5" s="11">
        <f>2*'[1]ΣΥΣΤΑΣΗ ΤΡΟΦΙΜΩΝ'!E94</f>
        <v>48.6</v>
      </c>
      <c r="G5" s="11">
        <f>2*'[1]ΣΥΣΤΑΣΗ ΤΡΟΦΙΜΩΝ'!F94</f>
        <v>3.8</v>
      </c>
      <c r="H5" s="11">
        <f>2*'[1]ΣΥΣΤΑΣΗ ΤΡΟΦΙΜΩΝ'!G94</f>
        <v>17.8</v>
      </c>
      <c r="I5" s="11">
        <f>2*'[1]ΣΥΣΤΑΣΗ ΤΡΟΦΙΜΩΝ'!H94</f>
        <v>0</v>
      </c>
      <c r="J5" s="11">
        <f>2*'[1]ΣΥΣΤΑΣΗ ΤΡΟΦΙΜΩΝ'!I94</f>
        <v>89</v>
      </c>
      <c r="K5" s="11">
        <f>2*'[1]ΣΥΣΤΑΣΗ ΤΡΟΦΙΜΩΝ'!J94</f>
        <v>2.4</v>
      </c>
      <c r="L5" s="11">
        <f>2*'[1]ΣΥΣΤΑΣΗ ΤΡΟΦΙΜΩΝ'!K94*0.9</f>
        <v>127.8</v>
      </c>
      <c r="M5" s="11">
        <f>2*'[1]ΣΥΣΤΑΣΗ ΤΡΟΦΙΜΩΝ'!L94*0.75</f>
        <v>525</v>
      </c>
      <c r="N5" s="11">
        <f>2*'[1]ΣΥΣΤΑΣΗ ΤΡΟΦΙΜΩΝ'!M94</f>
        <v>220</v>
      </c>
      <c r="O5" s="11">
        <f>2*'[1]ΣΥΣΤΑΣΗ ΤΡΟΦΙΜΩΝ'!N94</f>
        <v>174</v>
      </c>
      <c r="P5" s="11">
        <f>2*'[1]ΣΥΣΤΑΣΗ ΤΡΟΦΙΜΩΝ'!O94</f>
        <v>2.8</v>
      </c>
      <c r="Q5" s="11">
        <f>2*'[1]ΣΥΣΤΑΣΗ ΤΡΟΦΙΜΩΝ'!P94*0.95</f>
        <v>22.799999999999997</v>
      </c>
      <c r="R5" s="11">
        <f>2*'[1]ΣΥΣΤΑΣΗ ΤΡΟΦΙΜΩΝ'!Q94*0.9</f>
        <v>1692</v>
      </c>
      <c r="S5" s="11">
        <f>2*'[1]ΣΥΣΤΑΣΗ ΤΡΟΦΙΜΩΝ'!R94*0.85</f>
        <v>18.869999999999997</v>
      </c>
      <c r="T5" s="11">
        <f>2*'[1]ΣΥΣΤΑΣΗ ΤΡΟΦΙΜΩΝ'!S94*0.9</f>
        <v>7.02</v>
      </c>
      <c r="U5" s="11">
        <f>2*'[1]ΣΥΣΤΑΣΗ ΤΡΟΦΙΜΩΝ'!T94*0.7</f>
        <v>1.428</v>
      </c>
      <c r="V5" s="12">
        <f>2*'[1]ΣΥΣΤΑΣΗ ΤΡΟΦΙΜΩΝ'!U94</f>
        <v>210</v>
      </c>
    </row>
    <row r="6" spans="1:22" ht="14.25">
      <c r="A6" s="13" t="s">
        <v>24</v>
      </c>
      <c r="B6" s="10">
        <v>960</v>
      </c>
      <c r="C6" s="11"/>
      <c r="D6" s="11">
        <v>960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</row>
    <row r="7" spans="1:22" ht="14.25">
      <c r="A7" s="13" t="s">
        <v>25</v>
      </c>
      <c r="B7" s="10">
        <v>50</v>
      </c>
      <c r="C7" s="11">
        <f>0.5*'[1]ΣΥΣΤΑΣΗ ΤΡΟΦΙΜΩΝ'!B73</f>
        <v>191.5</v>
      </c>
      <c r="D7" s="11">
        <f>0.5*'[1]ΣΥΣΤΑΣΗ ΤΡΟΦΙΜΩΝ'!C73</f>
        <v>5.7</v>
      </c>
      <c r="E7" s="11">
        <f>0.5*'[1]ΣΥΣΤΑΣΗ ΤΡΟΦΙΜΩΝ'!D73</f>
        <v>42.9</v>
      </c>
      <c r="F7" s="11">
        <f>0.5*'[1]ΣΥΣΤΑΣΗ ΤΡΟΦΙΜΩΝ'!E73</f>
        <v>3.65</v>
      </c>
      <c r="G7" s="11">
        <f>0.5*'[1]ΣΥΣΤΑΣΗ ΤΡΟΦΙΜΩΝ'!F73</f>
        <v>1.8</v>
      </c>
      <c r="H7" s="11">
        <f>0.5*'[1]ΣΥΣΤΑΣΗ ΤΡΟΦΙΜΩΝ'!G73</f>
        <v>1.35</v>
      </c>
      <c r="I7" s="11">
        <f>0.5*'[1]ΣΥΣΤΑΣΗ ΤΡΟΦΙΜΩΝ'!H73</f>
        <v>0</v>
      </c>
      <c r="J7" s="11">
        <f>0.5*'[1]ΣΥΣΤΑΣΗ ΤΡΟΦΙΜΩΝ'!I73</f>
        <v>42.9</v>
      </c>
      <c r="K7" s="11" t="s">
        <v>26</v>
      </c>
      <c r="L7" s="11">
        <f>0.5*'[1]ΣΥΣΤΑΣΗ ΤΡΟΦΙΜΩΝ'!K73</f>
        <v>25.5</v>
      </c>
      <c r="M7" s="11">
        <f>0.5*'[1]ΣΥΣΤΑΣΗ ΤΡΟΦΙΜΩΝ'!L73*0.95</f>
        <v>71.25</v>
      </c>
      <c r="N7" s="11">
        <f>0.5*'[1]ΣΥΣΤΑΣΗ ΤΡΟΦΙΜΩΝ'!M73</f>
        <v>16</v>
      </c>
      <c r="O7" s="11">
        <f>0.5*'[1]ΣΥΣΤΑΣΗ ΤΡΟΦΙΜΩΝ'!N73</f>
        <v>5</v>
      </c>
      <c r="P7" s="11">
        <f>0.5*'[1]ΣΥΣΤΑΣΗ ΤΡΟΦΙΜΩΝ'!O73</f>
        <v>0.6</v>
      </c>
      <c r="Q7" s="11">
        <f>0.5*'[1]ΣΥΣΤΑΣΗ ΤΡΟΦΙΜΩΝ'!P73</f>
        <v>2</v>
      </c>
      <c r="R7" s="11">
        <f>0.5*'[1]ΣΥΣΤΑΣΗ ΤΡΟΦΙΜΩΝ'!Q73*0.95</f>
        <v>71.25</v>
      </c>
      <c r="S7" s="11">
        <f>0.5*'[1]ΣΥΣΤΑΣΗ ΤΡΟΦΙΜΩΝ'!R73*0.95</f>
        <v>0.2375</v>
      </c>
      <c r="T7" s="11">
        <f>0.5*'[1]ΣΥΣΤΑΣΗ ΤΡΟΦΙΜΩΝ'!S73</f>
        <v>0.9</v>
      </c>
      <c r="U7" s="11">
        <f>0.5*'[1]ΣΥΣΤΑΣΗ ΤΡΟΦΙΜΩΝ'!T73*0.95</f>
        <v>0.17575</v>
      </c>
      <c r="V7" s="12">
        <f>0.5*'[1]ΣΥΣΤΑΣΗ ΤΡΟΦΙΜΩΝ'!U73</f>
        <v>5</v>
      </c>
    </row>
    <row r="8" spans="1:47" ht="28.5">
      <c r="A8" s="13" t="s">
        <v>27</v>
      </c>
      <c r="B8" s="10">
        <v>85</v>
      </c>
      <c r="C8" s="11">
        <f>85/69*'[1]ΣΥΣΤΑΣΗ ΤΡΟΦΙΜΩΝ'!B108</f>
        <v>44.347826086956516</v>
      </c>
      <c r="D8" s="11">
        <f>85/69*'[1]ΣΥΣΤΑΣΗ ΤΡΟΦΙΜΩΝ'!C108</f>
        <v>109.63768115942028</v>
      </c>
      <c r="E8" s="11">
        <f>85/69*'[1]ΣΥΣΤΑΣΗ ΤΡΟΦΙΜΩΝ'!D108</f>
        <v>9.731884057971014</v>
      </c>
      <c r="F8" s="11">
        <f>85/69*'[1]ΣΥΣΤΑΣΗ ΤΡΟΦΙΜΩΝ'!E108</f>
        <v>1.4782608695652173</v>
      </c>
      <c r="G8" s="11">
        <f>85/69*'[1]ΣΥΣΤΑΣΗ ΤΡΟΦΙΜΩΝ'!F108</f>
        <v>0.24637681159420288</v>
      </c>
      <c r="H8" s="11">
        <f>85/69*'[1]ΣΥΣΤΑΣΗ ΤΡΟΦΙΜΩΝ'!G108</f>
        <v>1.8478260869565215</v>
      </c>
      <c r="I8" s="11">
        <f>85/69*'[1]ΣΥΣΤΑΣΗ ΤΡΟΦΙΜΩΝ'!H108</f>
        <v>0</v>
      </c>
      <c r="J8" s="11" t="str">
        <f>'[1]ΣΥΣΤΑΣΗ ΤΡΟΦΙΜΩΝ'!I108</f>
        <v>tr</v>
      </c>
      <c r="K8" s="11">
        <f>85/69*'[1]ΣΥΣΤΑΣΗ ΤΡΟΦΙΜΩΝ'!J108</f>
        <v>6.898550724637681</v>
      </c>
      <c r="L8" s="11">
        <f>85/69*'[1]ΣΥΣΤΑΣΗ ΤΡΟΦΙΜΩΝ'!K108*0.95</f>
        <v>29.25724637681159</v>
      </c>
      <c r="M8" s="11">
        <f>85/69*'[1]ΣΥΣΤΑΣΗ ΤΡΟΦΙΜΩΝ'!L108*0.9</f>
        <v>33.26086956521739</v>
      </c>
      <c r="N8" s="11">
        <f>85/69*'[1]ΣΥΣΤΑΣΗ ΤΡΟΦΙΜΩΝ'!M108*0.95</f>
        <v>4.6811594202898545</v>
      </c>
      <c r="O8" s="11">
        <f>85/69*'[1]ΣΥΣΤΑΣΗ ΤΡΟΦΙΜΩΝ'!N108</f>
        <v>30.79710144927536</v>
      </c>
      <c r="P8" s="11">
        <f>85/69*'[1]ΣΥΣΤΑΣΗ ΤΡΟΦΙΜΩΝ'!O108</f>
        <v>0.12318840579710144</v>
      </c>
      <c r="Q8" s="11">
        <f>85/69*'[1]ΣΥΣΤΑΣΗ ΤΡΟΦΙΜΩΝ'!P108*0.95</f>
        <v>3.5108695652173907</v>
      </c>
      <c r="R8" s="11">
        <f>85/69*'[1]ΣΥΣΤΑΣΗ ΤΡΟΦΙΜΩΝ'!Q108*0.9</f>
        <v>177.3913043478261</v>
      </c>
      <c r="S8" s="11">
        <f>85/69*'[1]ΣΥΣΤΑΣΗ ΤΡΟΦΙΜΩΝ'!R108*0.95</f>
        <v>0.3510869565217391</v>
      </c>
      <c r="T8" s="11">
        <f>85/69*'[1]ΣΥΣΤΑΣΗ ΤΡΟΦΙΜΩΝ'!S108*0.95</f>
        <v>0.23405797101449272</v>
      </c>
      <c r="U8" s="11">
        <f>85/69*'[1]ΣΥΣΤΑΣΗ ΤΡΟΦΙΜΩΝ'!T108*0.95</f>
        <v>0.05851449275362318</v>
      </c>
      <c r="V8" s="12">
        <f>85/69*'[1]ΣΥΣΤΑΣΗ ΤΡΟΦΙΜΩΝ'!U108</f>
        <v>1.2318840579710144</v>
      </c>
      <c r="AR8" s="14"/>
      <c r="AS8" s="14"/>
      <c r="AT8" s="14"/>
      <c r="AU8" s="14"/>
    </row>
    <row r="9" spans="1:22" ht="14.25">
      <c r="A9" s="13" t="s">
        <v>28</v>
      </c>
      <c r="B9" s="10">
        <v>55</v>
      </c>
      <c r="C9" s="11">
        <f>0.55*'[1]ΣΥΣΤΑΣΗ ΤΡΟΦΙΜΩΝ'!B22</f>
        <v>494.45000000000005</v>
      </c>
      <c r="D9" s="11" t="s">
        <v>26</v>
      </c>
      <c r="E9" s="11" t="s">
        <v>26</v>
      </c>
      <c r="F9" s="11" t="s">
        <v>26</v>
      </c>
      <c r="G9" s="11">
        <f>0.55*'[1]ΣΥΣΤΑΣΗ ΤΡΟΦΙΜΩΝ'!F22</f>
        <v>54.94500000000001</v>
      </c>
      <c r="H9" s="11">
        <f>0.55*'[1]ΣΥΣΤΑΣΗ ΤΡΟΦΙΜΩΝ'!G22</f>
        <v>0</v>
      </c>
      <c r="I9" s="11">
        <f>0.55*'[1]ΣΥΣΤΑΣΗ ΤΡΟΦΙΜΩΝ'!H22</f>
        <v>0</v>
      </c>
      <c r="J9" s="11">
        <f>0.55*'[1]ΣΥΣΤΑΣΗ ΤΡΟΦΙΜΩΝ'!I22</f>
        <v>0</v>
      </c>
      <c r="K9" s="11">
        <f>0.55*'[1]ΣΥΣΤΑΣΗ ΤΡΟΦΙΜΩΝ'!J22</f>
        <v>0</v>
      </c>
      <c r="L9" s="11" t="s">
        <v>26</v>
      </c>
      <c r="M9" s="11" t="s">
        <v>26</v>
      </c>
      <c r="N9" s="11" t="s">
        <v>26</v>
      </c>
      <c r="O9" s="11" t="s">
        <v>26</v>
      </c>
      <c r="P9" s="11" t="s">
        <v>26</v>
      </c>
      <c r="Q9" s="11" t="s">
        <v>26</v>
      </c>
      <c r="R9" s="11" t="s">
        <v>29</v>
      </c>
      <c r="S9" s="11" t="s">
        <v>26</v>
      </c>
      <c r="T9" s="11" t="s">
        <v>26</v>
      </c>
      <c r="U9" s="11" t="s">
        <v>26</v>
      </c>
      <c r="V9" s="12" t="s">
        <v>26</v>
      </c>
    </row>
    <row r="10" spans="1:22" ht="14.25">
      <c r="A10" s="13" t="s">
        <v>30</v>
      </c>
      <c r="B10" s="10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3600</v>
      </c>
      <c r="P10" s="11"/>
      <c r="Q10" s="11">
        <v>2400</v>
      </c>
      <c r="R10" s="11"/>
      <c r="S10" s="11"/>
      <c r="T10" s="11"/>
      <c r="U10" s="11"/>
      <c r="V10" s="12"/>
    </row>
    <row r="11" spans="1:22" ht="14.25">
      <c r="A11" s="13" t="s">
        <v>31</v>
      </c>
      <c r="B11" s="10">
        <f>SUM(B5:B10)</f>
        <v>1356</v>
      </c>
      <c r="C11" s="10">
        <f aca="true" t="shared" si="0" ref="C11:V11">SUM(C5:C9)</f>
        <v>1324.2978260869565</v>
      </c>
      <c r="D11" s="10">
        <f t="shared" si="0"/>
        <v>1096.9376811594204</v>
      </c>
      <c r="E11" s="10">
        <f t="shared" si="0"/>
        <v>150.231884057971</v>
      </c>
      <c r="F11" s="10">
        <f t="shared" si="0"/>
        <v>53.72826086956522</v>
      </c>
      <c r="G11" s="10">
        <f t="shared" si="0"/>
        <v>60.79137681159421</v>
      </c>
      <c r="H11" s="10">
        <f t="shared" si="0"/>
        <v>20.997826086956522</v>
      </c>
      <c r="I11" s="10">
        <f t="shared" si="0"/>
        <v>0</v>
      </c>
      <c r="J11" s="10">
        <f t="shared" si="0"/>
        <v>131.9</v>
      </c>
      <c r="K11" s="10">
        <f t="shared" si="0"/>
        <v>9.29855072463768</v>
      </c>
      <c r="L11" s="10">
        <f t="shared" si="0"/>
        <v>182.5572463768116</v>
      </c>
      <c r="M11" s="10">
        <f t="shared" si="0"/>
        <v>629.5108695652174</v>
      </c>
      <c r="N11" s="10">
        <f t="shared" si="0"/>
        <v>240.68115942028984</v>
      </c>
      <c r="O11" s="10">
        <f t="shared" si="0"/>
        <v>209.79710144927537</v>
      </c>
      <c r="P11" s="10">
        <f t="shared" si="0"/>
        <v>3.5231884057971015</v>
      </c>
      <c r="Q11" s="10">
        <f t="shared" si="0"/>
        <v>28.310869565217388</v>
      </c>
      <c r="R11" s="10">
        <f t="shared" si="0"/>
        <v>1940.641304347826</v>
      </c>
      <c r="S11" s="10">
        <f t="shared" si="0"/>
        <v>19.45858695652174</v>
      </c>
      <c r="T11" s="10">
        <f t="shared" si="0"/>
        <v>8.154057971014492</v>
      </c>
      <c r="U11" s="10">
        <f t="shared" si="0"/>
        <v>1.6622644927536232</v>
      </c>
      <c r="V11" s="15">
        <f t="shared" si="0"/>
        <v>216.231884057971</v>
      </c>
    </row>
    <row r="12" spans="1:22" ht="28.5">
      <c r="A12" s="13" t="s">
        <v>32</v>
      </c>
      <c r="B12" s="10">
        <v>100</v>
      </c>
      <c r="C12" s="11">
        <f aca="true" t="shared" si="1" ref="C12:V12">100*C11/$B$11</f>
        <v>97.66208156983456</v>
      </c>
      <c r="D12" s="11">
        <f t="shared" si="1"/>
        <v>80.89510923004576</v>
      </c>
      <c r="E12" s="11">
        <f t="shared" si="1"/>
        <v>11.079047496900516</v>
      </c>
      <c r="F12" s="11">
        <f t="shared" si="1"/>
        <v>3.9622611260741314</v>
      </c>
      <c r="G12" s="11">
        <f t="shared" si="1"/>
        <v>4.48313988286093</v>
      </c>
      <c r="H12" s="11">
        <f t="shared" si="1"/>
        <v>1.5485122483006284</v>
      </c>
      <c r="I12" s="11">
        <f t="shared" si="1"/>
        <v>0</v>
      </c>
      <c r="J12" s="11">
        <f t="shared" si="1"/>
        <v>9.727138643067846</v>
      </c>
      <c r="K12" s="11">
        <f t="shared" si="1"/>
        <v>0.6857338292505664</v>
      </c>
      <c r="L12" s="11">
        <f t="shared" si="1"/>
        <v>13.462923774101151</v>
      </c>
      <c r="M12" s="11">
        <f t="shared" si="1"/>
        <v>46.424105425163525</v>
      </c>
      <c r="N12" s="11">
        <f t="shared" si="1"/>
        <v>17.749348039844385</v>
      </c>
      <c r="O12" s="11">
        <f t="shared" si="1"/>
        <v>15.47176264375187</v>
      </c>
      <c r="P12" s="11">
        <f t="shared" si="1"/>
        <v>0.25982215381984525</v>
      </c>
      <c r="Q12" s="11">
        <f t="shared" si="1"/>
        <v>2.0878222393228163</v>
      </c>
      <c r="R12" s="11">
        <f t="shared" si="1"/>
        <v>143.11514043863022</v>
      </c>
      <c r="S12" s="11">
        <f t="shared" si="1"/>
        <v>1.4349990380915736</v>
      </c>
      <c r="T12" s="11">
        <f t="shared" si="1"/>
        <v>0.6013317087768799</v>
      </c>
      <c r="U12" s="11">
        <f t="shared" si="1"/>
        <v>0.12258587704672737</v>
      </c>
      <c r="V12" s="12">
        <f t="shared" si="1"/>
        <v>15.946304134068658</v>
      </c>
    </row>
    <row r="13" spans="1:22" ht="42.75">
      <c r="A13" s="16" t="s">
        <v>33</v>
      </c>
      <c r="B13" s="17">
        <f>100/51%</f>
        <v>196.078431372549</v>
      </c>
      <c r="C13" s="18">
        <f>$B$13*C12/100</f>
        <v>191.4942775879109</v>
      </c>
      <c r="D13" s="18">
        <f>51%*D12</f>
        <v>41.25650570732334</v>
      </c>
      <c r="E13" s="18">
        <f aca="true" t="shared" si="2" ref="E13:V13">$B$13*E12/100</f>
        <v>21.723622542942188</v>
      </c>
      <c r="F13" s="18">
        <f t="shared" si="2"/>
        <v>7.769139462890453</v>
      </c>
      <c r="G13" s="18">
        <f t="shared" si="2"/>
        <v>8.790470358550841</v>
      </c>
      <c r="H13" s="18">
        <f t="shared" si="2"/>
        <v>3.0362985260796633</v>
      </c>
      <c r="I13" s="18">
        <f t="shared" si="2"/>
        <v>0</v>
      </c>
      <c r="J13" s="18">
        <f t="shared" si="2"/>
        <v>19.07282086876048</v>
      </c>
      <c r="K13" s="18">
        <f t="shared" si="2"/>
        <v>1.344576135785424</v>
      </c>
      <c r="L13" s="18">
        <f t="shared" si="2"/>
        <v>26.397889753139513</v>
      </c>
      <c r="M13" s="18">
        <f t="shared" si="2"/>
        <v>91.02765769639906</v>
      </c>
      <c r="N13" s="18">
        <f t="shared" si="2"/>
        <v>34.802643215381146</v>
      </c>
      <c r="O13" s="18">
        <f t="shared" si="2"/>
        <v>30.336789497552683</v>
      </c>
      <c r="P13" s="18">
        <f t="shared" si="2"/>
        <v>0.509455203568324</v>
      </c>
      <c r="Q13" s="18">
        <f t="shared" si="2"/>
        <v>4.093769096711404</v>
      </c>
      <c r="R13" s="18">
        <f t="shared" si="2"/>
        <v>280.6179224286867</v>
      </c>
      <c r="S13" s="18">
        <f t="shared" si="2"/>
        <v>2.813723604101124</v>
      </c>
      <c r="T13" s="18">
        <f t="shared" si="2"/>
        <v>1.1790817819154507</v>
      </c>
      <c r="U13" s="18">
        <f t="shared" si="2"/>
        <v>0.24036446479750462</v>
      </c>
      <c r="V13" s="19">
        <f t="shared" si="2"/>
        <v>31.267263007977757</v>
      </c>
    </row>
    <row r="17" spans="1:22" ht="60">
      <c r="A17" s="20"/>
      <c r="B17" s="21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39</v>
      </c>
      <c r="H17" s="7" t="s">
        <v>40</v>
      </c>
      <c r="I17" s="7" t="s">
        <v>41</v>
      </c>
      <c r="J17" s="7" t="s">
        <v>42</v>
      </c>
      <c r="K17" s="7" t="s">
        <v>43</v>
      </c>
      <c r="L17" s="7" t="s">
        <v>44</v>
      </c>
      <c r="M17" s="7" t="s">
        <v>45</v>
      </c>
      <c r="N17" s="7" t="s">
        <v>46</v>
      </c>
      <c r="O17" s="7" t="s">
        <v>47</v>
      </c>
      <c r="P17" s="7" t="s">
        <v>48</v>
      </c>
      <c r="Q17" s="7" t="s">
        <v>49</v>
      </c>
      <c r="R17" s="7" t="s">
        <v>50</v>
      </c>
      <c r="S17" s="7" t="s">
        <v>51</v>
      </c>
      <c r="T17" s="7" t="s">
        <v>52</v>
      </c>
      <c r="U17" s="8" t="s">
        <v>53</v>
      </c>
      <c r="V17" s="3"/>
    </row>
    <row r="18" spans="1:21" ht="14.25">
      <c r="A18" s="9" t="s">
        <v>23</v>
      </c>
      <c r="B18" s="11" t="s">
        <v>26</v>
      </c>
      <c r="C18" s="11">
        <f>2*'[1]ΣΥΣΤΑΣΗ ΤΡΟΦΙΜΩΝ'!W94*0.65</f>
        <v>0.533</v>
      </c>
      <c r="D18" s="11">
        <f>2*'[1]ΣΥΣΤΑΣΗ ΤΡΟΦΙΜΩΝ'!X94*0.75</f>
        <v>0.405</v>
      </c>
      <c r="E18" s="11" t="s">
        <v>26</v>
      </c>
      <c r="F18" s="11">
        <f>2*'[1]ΣΥΣΤΑΣΗ ΤΡΟΦΙΜΩΝ'!Z94*0.7</f>
        <v>3.08</v>
      </c>
      <c r="G18" s="11">
        <f>2*'[1]ΣΥΣΤΑΣΗ ΤΡΟΦΙΜΩΝ'!AA94*0.7</f>
        <v>1.302</v>
      </c>
      <c r="H18" s="11">
        <f>2*'[1]ΣΥΣΤΑΣΗ ΤΡΟΦΙΜΩΝ'!AB94</f>
        <v>0</v>
      </c>
      <c r="I18" s="11">
        <f>2*'[1]ΣΥΣΤΑΣΗ ΤΡΟΦΙΜΩΝ'!AC94*0.5</f>
        <v>110</v>
      </c>
      <c r="J18" s="11" t="s">
        <v>26</v>
      </c>
      <c r="K18" s="11">
        <f>2*'[1]ΣΥΣΤΑΣΗ ΤΡΟΦΙΜΩΝ'!AE94</f>
        <v>0</v>
      </c>
      <c r="L18" s="11">
        <f>2*'[1]ΣΥΣΤΑΣΗ ΤΡΟΦΙΜΩΝ'!AF94</f>
        <v>0</v>
      </c>
      <c r="M18" s="11" t="s">
        <v>26</v>
      </c>
      <c r="N18" s="11">
        <f>'[1]ΣΥΣΤΑΣΗ ΤΡΟΦΙΜΩΝ'!AH94</f>
        <v>5.757575757575757</v>
      </c>
      <c r="O18" s="11">
        <f>'[1]ΣΥΣΤΑΣΗ ΤΡΟΦΙΜΩΝ'!AI94</f>
        <v>32.72727272727273</v>
      </c>
      <c r="P18" s="11">
        <f>'[1]ΣΥΣΤΑΣΗ ΤΡΟΦΙΜΩΝ'!AJ94</f>
        <v>65.72390572390573</v>
      </c>
      <c r="Q18" s="11">
        <f>'[1]ΣΥΣΤΑΣΗ ΤΡΟΦΙΜΩΝ'!AK94</f>
        <v>0.6060606060606061</v>
      </c>
      <c r="R18" s="11">
        <f>'[1]ΣΥΣΤΑΣΗ ΤΡΟΦΙΜΩΝ'!AL94</f>
        <v>1.6161616161616161</v>
      </c>
      <c r="S18" s="11">
        <f>2*'[1]ΣΥΣΤΑΣΗ ΤΡΟΦΙΜΩΝ'!AM94</f>
        <v>0.4</v>
      </c>
      <c r="T18" s="11">
        <f>2*'[1]ΣΥΣΤΑΣΗ ΤΡΟΦΙΜΩΝ'!AN94</f>
        <v>0.6</v>
      </c>
      <c r="U18" s="12">
        <f>2*'[1]ΣΥΣΤΑΣΗ ΤΡΟΦΙΜΩΝ'!AO94</f>
        <v>1.6</v>
      </c>
    </row>
    <row r="19" spans="1:21" ht="14.25">
      <c r="A19" s="13" t="s">
        <v>24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</row>
    <row r="20" spans="1:21" ht="14.25">
      <c r="A20" s="13" t="s">
        <v>25</v>
      </c>
      <c r="B20" s="11">
        <f>0.5*'[1]ΣΥΣΤΑΣΗ ΤΡΟΦΙΜΩΝ'!V73</f>
        <v>7</v>
      </c>
      <c r="C20" s="11">
        <f>0.5*'[1]ΣΥΣΤΑΣΗ ΤΡΟΦΙΜΩΝ'!W73*0.8</f>
        <v>0.164</v>
      </c>
      <c r="D20" s="11">
        <f>0.5*'[1]ΣΥΣΤΑΣΗ ΤΡΟΦΙΜΩΝ'!X73*0.9</f>
        <v>0.009000000000000001</v>
      </c>
      <c r="E20" s="11">
        <f>0.5*'[1]ΣΥΣΤΑΣΗ ΤΡΟΦΙΜΩΝ'!Y73</f>
        <v>0</v>
      </c>
      <c r="F20" s="11">
        <f>0.5*'[1]ΣΥΣΤΑΣΗ ΤΡΟΦΙΜΩΝ'!Z73*0.9</f>
        <v>1.8900000000000001</v>
      </c>
      <c r="G20" s="11">
        <f>0.5*'[1]ΣΥΣΤΑΣΗ ΤΡΟΦΙΜΩΝ'!AA73*0.9</f>
        <v>0.1395</v>
      </c>
      <c r="H20" s="11">
        <f>0.5*'[1]ΣΥΣΤΑΣΗ ΤΡΟΦΙΜΩΝ'!AB73</f>
        <v>0</v>
      </c>
      <c r="I20" s="11">
        <f>0.5*'[1]ΣΥΣΤΑΣΗ ΤΡΟΦΙΜΩΝ'!AC73*0.7</f>
        <v>7</v>
      </c>
      <c r="J20" s="11">
        <f>0.5*'[1]ΣΥΣΤΑΣΗ ΤΡΟΦΙΜΩΝ'!AD73</f>
        <v>0</v>
      </c>
      <c r="K20" s="11">
        <f>0.5*'[1]ΣΥΣΤΑΣΗ ΤΡΟΦΙΜΩΝ'!AE73</f>
        <v>0</v>
      </c>
      <c r="L20" s="11">
        <f>0.5*'[1]ΣΥΣΤΑΣΗ ΤΡΟΦΙΜΩΝ'!AF73</f>
        <v>0</v>
      </c>
      <c r="M20" s="11">
        <f>0.5*'[1]ΣΥΣΤΑΣΗ ΤΡΟΦΙΜΩΝ'!AG73</f>
        <v>0.05</v>
      </c>
      <c r="N20" s="11">
        <f>'[1]ΣΥΣΤΑΣΗ ΤΡΟΦΙΜΩΝ'!AH73</f>
        <v>8.459530026109661</v>
      </c>
      <c r="O20" s="11">
        <f>'[1]ΣΥΣΤΑΣΗ ΤΡΟΦΙΜΩΝ'!AI73</f>
        <v>7.624020887728459</v>
      </c>
      <c r="P20" s="11">
        <f>'[1]ΣΥΣΤΑΣΗ ΤΡΟΦΙΜΩΝ'!AJ73</f>
        <v>89.60835509138381</v>
      </c>
      <c r="Q20" s="11">
        <f>'[1]ΣΥΣΤΑΣΗ ΤΡΟΦΙΜΩΝ'!AK73</f>
        <v>2.1148825065274153</v>
      </c>
      <c r="R20" s="11" t="s">
        <v>26</v>
      </c>
      <c r="S20" s="11">
        <f>0.5*'[1]ΣΥΣΤΑΣΗ ΤΡΟΦΙΜΩΝ'!AM73</f>
        <v>0.45</v>
      </c>
      <c r="T20" s="11">
        <f>0.5*'[1]ΣΥΣΤΑΣΗ ΤΡΟΦΙΜΩΝ'!AN73</f>
        <v>0.45</v>
      </c>
      <c r="U20" s="12">
        <f>0.5*'[1]ΣΥΣΤΑΣΗ ΤΡΟΦΙΜΩΝ'!AO73</f>
        <v>0.65</v>
      </c>
    </row>
    <row r="21" spans="1:21" ht="28.5">
      <c r="A21" s="13" t="s">
        <v>27</v>
      </c>
      <c r="B21" s="11">
        <f>85/69*'[1]ΣΥΣΤΑΣΗ ΤΡΟΦΙΜΩΝ'!V108</f>
        <v>3.695652173913043</v>
      </c>
      <c r="C21" s="11">
        <f>85/69*'[1]ΣΥΣΤΑΣΗ ΤΡΟΦΙΜΩΝ'!W108*0.8</f>
        <v>0.12811594202898552</v>
      </c>
      <c r="D21" s="11" t="s">
        <v>26</v>
      </c>
      <c r="E21" s="11">
        <f>85/69*'[1]ΣΥΣΤΑΣΗ ΤΡΟΦΙΜΩΝ'!Y108*0.95</f>
        <v>11.702898550724637</v>
      </c>
      <c r="F21" s="11">
        <f>85/69*'[1]ΣΥΣΤΑΣΗ ΤΡΟΦΙΜΩΝ'!Z108*0.9</f>
        <v>0.7760869565217391</v>
      </c>
      <c r="G21" s="11">
        <f>85/69*'[1]ΣΥΣΤΑΣΗ ΤΡΟΦΙΜΩΝ'!AA108*0.9</f>
        <v>0.2217391304347826</v>
      </c>
      <c r="H21" s="11">
        <f>85/69*'[1]ΣΥΣΤΑΣΗ ΤΡΟΦΙΜΩΝ'!AB108</f>
        <v>0</v>
      </c>
      <c r="I21" s="11">
        <f>85/69*'[1]ΣΥΣΤΑΣΗ ΤΡΟΦΙΜΩΝ'!AC108*0.65</f>
        <v>13.61231884057971</v>
      </c>
      <c r="J21" s="11">
        <f>85/69*'[1]ΣΥΣΤΑΣΗ ΤΡΟΦΙΜΩΝ'!AD108*0.65</f>
        <v>4.003623188405797</v>
      </c>
      <c r="K21" s="11">
        <f>85/69*'[1]ΣΥΣΤΑΣΗ ΤΡΟΦΙΜΩΝ'!AE108</f>
        <v>0</v>
      </c>
      <c r="L21" s="11">
        <f>85/69*'[1]ΣΥΣΤΑΣΗ ΤΡΟΦΙΜΩΝ'!AF108</f>
        <v>0</v>
      </c>
      <c r="M21" s="11">
        <f>85/69*'[1]ΣΥΣΤΑΣΗ ΤΡΟΦΙΜΩΝ'!AG108</f>
        <v>0.3818840579710145</v>
      </c>
      <c r="N21" s="11">
        <f>'[1]ΣΥΣΤΑΣΗ ΤΡΟΦΙΜΩΝ'!AH108</f>
        <v>5</v>
      </c>
      <c r="O21" s="11">
        <f>'[1]ΣΥΣΤΑΣΗ ΤΡΟΦΙΜΩΝ'!AI108</f>
        <v>13.333333333333334</v>
      </c>
      <c r="P21" s="11">
        <f>'[1]ΣΥΣΤΑΣΗ ΤΡΟΦΙΜΩΝ'!AJ108</f>
        <v>87.77777777777777</v>
      </c>
      <c r="Q21" s="11">
        <f>'[1]ΣΥΣΤΑΣΗ ΤΡΟΦΙΜΩΝ'!AK108</f>
        <v>0</v>
      </c>
      <c r="R21" s="11">
        <f>'[1]ΣΥΣΤΑΣΗ ΤΡΟΦΙΜΩΝ'!AL108</f>
        <v>62.22222222222222</v>
      </c>
      <c r="S21" s="11" t="s">
        <v>26</v>
      </c>
      <c r="T21" s="11" t="s">
        <v>26</v>
      </c>
      <c r="U21" s="12">
        <f>85/69*'[1]ΣΥΣΤΑΣΗ ΤΡΟΦΙΜΩΝ'!AO108</f>
        <v>0.12318840579710144</v>
      </c>
    </row>
    <row r="22" spans="1:21" ht="14.25">
      <c r="A22" s="13" t="s">
        <v>28</v>
      </c>
      <c r="B22" s="11" t="s">
        <v>29</v>
      </c>
      <c r="C22" s="11" t="s">
        <v>26</v>
      </c>
      <c r="D22" s="11" t="s">
        <v>26</v>
      </c>
      <c r="E22" s="11" t="s">
        <v>26</v>
      </c>
      <c r="F22" s="11" t="s">
        <v>26</v>
      </c>
      <c r="G22" s="11" t="s">
        <v>26</v>
      </c>
      <c r="H22" s="11">
        <f>0.55*'[1]ΣΥΣΤΑΣΗ ΤΡΟΦΙΜΩΝ'!AB22</f>
        <v>0</v>
      </c>
      <c r="I22" s="11" t="s">
        <v>26</v>
      </c>
      <c r="J22" s="11">
        <f>0.55*'[1]ΣΥΣΤΑΣΗ ΤΡΟΦΙΜΩΝ'!AD22</f>
        <v>0</v>
      </c>
      <c r="K22" s="11">
        <f>0.55*'[1]ΣΥΣΤΑΣΗ ΤΡΟΦΙΜΩΝ'!AE22</f>
        <v>0</v>
      </c>
      <c r="L22" s="11">
        <f>0.55*'[1]ΣΥΣΤΑΣΗ ΤΡΟΦΙΜΩΝ'!AF22</f>
        <v>0</v>
      </c>
      <c r="M22" s="11">
        <f>0.55*'[1]ΣΥΣΤΑΣΗ ΤΡΟΦΙΜΩΝ'!AG22</f>
        <v>2.805</v>
      </c>
      <c r="N22" s="11">
        <f>'[1]ΣΥΣΤΑΣΗ ΤΡΟΦΙΜΩΝ'!AH22</f>
        <v>100.0111234705228</v>
      </c>
      <c r="O22" s="11" t="s">
        <v>26</v>
      </c>
      <c r="P22" s="11" t="s">
        <v>26</v>
      </c>
      <c r="Q22" s="11">
        <f>'[1]ΣΥΣΤΑΣΗ ΤΡΟΦΙΜΩΝ'!AK22</f>
        <v>14.015572858731923</v>
      </c>
      <c r="R22" s="11">
        <f>'[1]ΣΥΣΤΑΣΗ ΤΡΟΦΙΜΩΝ'!AL22</f>
        <v>0</v>
      </c>
      <c r="S22" s="11">
        <f>0.55*'[1]ΣΥΣΤΑΣΗ ΤΡΟΦΙΜΩΝ'!AM22</f>
        <v>7.700000000000001</v>
      </c>
      <c r="T22" s="11">
        <f>0.55*'[1]ΣΥΣΤΑΣΗ ΤΡΟΦΙΜΩΝ'!AN22</f>
        <v>38.33500000000001</v>
      </c>
      <c r="U22" s="12">
        <f>0.55*'[1]ΣΥΣΤΑΣΗ ΤΡΟΦΙΜΩΝ'!AO22</f>
        <v>6.16</v>
      </c>
    </row>
    <row r="23" spans="1:21" ht="14.25">
      <c r="A23" s="13" t="s">
        <v>30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</row>
    <row r="24" spans="1:22" ht="14.25">
      <c r="A24" s="13" t="s">
        <v>31</v>
      </c>
      <c r="B24" s="10">
        <f aca="true" t="shared" si="3" ref="B24:M24">SUM(B18:B22)</f>
        <v>10.695652173913043</v>
      </c>
      <c r="C24" s="10">
        <f t="shared" si="3"/>
        <v>0.8251159420289855</v>
      </c>
      <c r="D24" s="10">
        <f t="shared" si="3"/>
        <v>0.41400000000000003</v>
      </c>
      <c r="E24" s="10">
        <f t="shared" si="3"/>
        <v>11.702898550724637</v>
      </c>
      <c r="F24" s="10">
        <f t="shared" si="3"/>
        <v>5.74608695652174</v>
      </c>
      <c r="G24" s="10">
        <f t="shared" si="3"/>
        <v>1.6632391304347827</v>
      </c>
      <c r="H24" s="10">
        <f t="shared" si="3"/>
        <v>0</v>
      </c>
      <c r="I24" s="10">
        <f t="shared" si="3"/>
        <v>130.61231884057972</v>
      </c>
      <c r="J24" s="10">
        <f t="shared" si="3"/>
        <v>4.003623188405797</v>
      </c>
      <c r="K24" s="10">
        <f t="shared" si="3"/>
        <v>0</v>
      </c>
      <c r="L24" s="10">
        <f t="shared" si="3"/>
        <v>0</v>
      </c>
      <c r="M24" s="10">
        <f t="shared" si="3"/>
        <v>3.2368840579710145</v>
      </c>
      <c r="N24" s="10">
        <f>9*G11*100/C11</f>
        <v>41.31415007460887</v>
      </c>
      <c r="O24" s="10">
        <f>4*F11*100/C11</f>
        <v>16.228452485894906</v>
      </c>
      <c r="P24" s="10">
        <f>4*E11*100/C11</f>
        <v>45.37706884315505</v>
      </c>
      <c r="Q24" s="11">
        <f>9*S24*100/C11</f>
        <v>5.81062646816935</v>
      </c>
      <c r="R24" s="11">
        <f>4*K11*100/C11</f>
        <v>2.8085980484051976</v>
      </c>
      <c r="S24" s="10">
        <f>SUM(S18:S22)</f>
        <v>8.55</v>
      </c>
      <c r="T24" s="10">
        <f>SUM(T18:T22)</f>
        <v>39.385000000000005</v>
      </c>
      <c r="U24" s="15">
        <f>SUM(U18:U22)</f>
        <v>8.533188405797102</v>
      </c>
      <c r="V24" s="14"/>
    </row>
    <row r="25" spans="1:21" ht="28.5">
      <c r="A25" s="13" t="s">
        <v>32</v>
      </c>
      <c r="B25" s="11">
        <f aca="true" t="shared" si="4" ref="B25:M25">100*B24/$B$11</f>
        <v>0.7887649095806079</v>
      </c>
      <c r="C25" s="11">
        <f t="shared" si="4"/>
        <v>0.0608492582617246</v>
      </c>
      <c r="D25" s="11">
        <f t="shared" si="4"/>
        <v>0.030530973451327437</v>
      </c>
      <c r="E25" s="11">
        <f t="shared" si="4"/>
        <v>0.8630456158351503</v>
      </c>
      <c r="F25" s="11">
        <f t="shared" si="4"/>
        <v>0.423752725407208</v>
      </c>
      <c r="G25" s="11">
        <f t="shared" si="4"/>
        <v>0.12265775298191611</v>
      </c>
      <c r="H25" s="11">
        <f t="shared" si="4"/>
        <v>0</v>
      </c>
      <c r="I25" s="11">
        <f t="shared" si="4"/>
        <v>9.632176905647471</v>
      </c>
      <c r="J25" s="11">
        <f t="shared" si="4"/>
        <v>0.2952524475225514</v>
      </c>
      <c r="K25" s="11">
        <f t="shared" si="4"/>
        <v>0</v>
      </c>
      <c r="L25" s="11">
        <f t="shared" si="4"/>
        <v>0</v>
      </c>
      <c r="M25" s="11">
        <f t="shared" si="4"/>
        <v>0.2387082638621692</v>
      </c>
      <c r="N25" s="11"/>
      <c r="O25" s="11"/>
      <c r="P25" s="11"/>
      <c r="Q25" s="11"/>
      <c r="R25" s="11"/>
      <c r="S25" s="11">
        <f>100*S24/$B$11</f>
        <v>0.6305309734513275</v>
      </c>
      <c r="T25" s="11">
        <f>100*T24/$B$11</f>
        <v>2.9044985250737465</v>
      </c>
      <c r="U25" s="12">
        <f>100*U24/$B$11</f>
        <v>0.6292911803685178</v>
      </c>
    </row>
    <row r="26" spans="1:21" ht="42.75">
      <c r="A26" s="16" t="s">
        <v>54</v>
      </c>
      <c r="B26" s="18">
        <f aca="true" t="shared" si="5" ref="B26:M26">$B$13*B25/100</f>
        <v>1.5465978619227605</v>
      </c>
      <c r="C26" s="18">
        <f t="shared" si="5"/>
        <v>0.11931227110142077</v>
      </c>
      <c r="D26" s="18">
        <f t="shared" si="5"/>
        <v>0.05986465382613223</v>
      </c>
      <c r="E26" s="18">
        <f t="shared" si="5"/>
        <v>1.692246305559118</v>
      </c>
      <c r="F26" s="18">
        <f t="shared" si="5"/>
        <v>0.8308876968768782</v>
      </c>
      <c r="G26" s="18">
        <f t="shared" si="5"/>
        <v>0.24050539800375706</v>
      </c>
      <c r="H26" s="18">
        <f t="shared" si="5"/>
        <v>0</v>
      </c>
      <c r="I26" s="18">
        <f t="shared" si="5"/>
        <v>18.88662138362249</v>
      </c>
      <c r="J26" s="18">
        <f t="shared" si="5"/>
        <v>0.5789263676912773</v>
      </c>
      <c r="K26" s="18">
        <f t="shared" si="5"/>
        <v>0</v>
      </c>
      <c r="L26" s="18">
        <f t="shared" si="5"/>
        <v>0</v>
      </c>
      <c r="M26" s="18">
        <f t="shared" si="5"/>
        <v>0.4680554193375866</v>
      </c>
      <c r="N26" s="18"/>
      <c r="O26" s="18"/>
      <c r="P26" s="18"/>
      <c r="Q26" s="18"/>
      <c r="R26" s="18"/>
      <c r="S26" s="18">
        <f>$B$13*S25/100</f>
        <v>1.2363352420614264</v>
      </c>
      <c r="T26" s="18">
        <f>$B$13*T25/100</f>
        <v>5.695095147203424</v>
      </c>
      <c r="U26" s="19">
        <f>$B$13*U25/100</f>
        <v>1.2339042752323879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2011-08-05T06:19:34Z</dcterms:created>
  <dcterms:modified xsi:type="dcterms:W3CDTF">2011-08-05T06:20:06Z</dcterms:modified>
  <cp:category/>
  <cp:version/>
  <cp:contentType/>
  <cp:contentStatus/>
</cp:coreProperties>
</file>