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Σούβλα χοιρινή με διάφορα λαχα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<sst xmlns="http://schemas.openxmlformats.org/spreadsheetml/2006/main" count="71" uniqueCount="53">
  <si>
    <t>ΣΟΥΒΛΑ ΧΟΙΡΙΝΗ ΜΕ ΔΙΑΦΟΡΑ ΛΑΧΑΝΙΚΑ</t>
  </si>
  <si>
    <t>Τρόπος παρασεκυής: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</si>
  <si>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</si>
  <si>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</si>
  <si>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</si>
  <si>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</si>
  <si>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</si>
  <si>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</si>
  <si>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</si>
  <si>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</si>
  <si>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</si>
  <si>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</si>
  <si>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</si>
  <si>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</si>
  <si>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</si>
  <si>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</si>
  <si>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</si>
  <si>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</si>
  <si>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</si>
  <si>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</si>
  <si>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</si>
  <si>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</si>
  <si>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</si>
  <si>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Χοιρινό</t>
  </si>
  <si>
    <t>ντομάτες</t>
  </si>
  <si>
    <t>tr</t>
  </si>
  <si>
    <t>πιπεριές (120g*0,84)</t>
  </si>
  <si>
    <t>κρεμμύδια</t>
  </si>
  <si>
    <t>πιπέρι</t>
  </si>
  <si>
    <t>αλάτι</t>
  </si>
  <si>
    <t>ΣΥΝΟΛΟ</t>
  </si>
  <si>
    <t>ΣΥΝΟΛΟ ΣΕ 100g ΩΜΟΥ ΠΡΟΪΟΝΤΟΣ</t>
  </si>
  <si>
    <t>ΣΥΝΟΛΟ ΣΕ 100g ΨΗΜΕΝΟΥ ΠΡΟΪΟΝΤΟΣ (-28%)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</si>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</sst>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58">
          <cell r="B58">
            <v>17</v>
          </cell>
          <cell r="C58">
            <v>93.1</v>
          </cell>
          <cell r="D58">
            <v>3.1</v>
          </cell>
          <cell r="E58">
            <v>0.7</v>
          </cell>
          <cell r="F58">
            <v>0.3</v>
          </cell>
          <cell r="G58">
            <v>1.3</v>
          </cell>
          <cell r="H58">
            <v>0</v>
          </cell>
          <cell r="J58">
            <v>3.1</v>
          </cell>
          <cell r="K58">
            <v>7</v>
          </cell>
          <cell r="L58">
            <v>0.5</v>
          </cell>
          <cell r="M58">
            <v>7</v>
          </cell>
          <cell r="N58">
            <v>55</v>
          </cell>
          <cell r="O58">
            <v>0.1</v>
          </cell>
          <cell r="P58">
            <v>9</v>
          </cell>
          <cell r="Q58">
            <v>250</v>
          </cell>
          <cell r="R58">
            <v>0.5</v>
          </cell>
          <cell r="S58">
            <v>0.1</v>
          </cell>
          <cell r="T58">
            <v>0.02</v>
          </cell>
          <cell r="W58">
            <v>0.09</v>
          </cell>
          <cell r="X58">
            <v>0.01</v>
          </cell>
          <cell r="Y58">
            <v>640</v>
          </cell>
          <cell r="Z58">
            <v>1</v>
          </cell>
          <cell r="AA58">
            <v>0.14</v>
          </cell>
          <cell r="AB58">
            <v>0</v>
          </cell>
          <cell r="AC58">
            <v>54</v>
          </cell>
          <cell r="AD58">
            <v>38</v>
          </cell>
          <cell r="AE58">
            <v>0</v>
          </cell>
          <cell r="AF58">
            <v>0</v>
          </cell>
          <cell r="AG58">
            <v>1.22</v>
          </cell>
          <cell r="AH58">
            <v>15.882352941176471</v>
          </cell>
          <cell r="AI58">
            <v>16.470588235294116</v>
          </cell>
          <cell r="AJ58">
            <v>72.94117647058823</v>
          </cell>
          <cell r="AK58">
            <v>5.294117647058823</v>
          </cell>
          <cell r="AL58">
            <v>72.94117647058823</v>
          </cell>
          <cell r="AM58">
            <v>0.1</v>
          </cell>
          <cell r="AN58">
            <v>0.1</v>
          </cell>
          <cell r="AO58">
            <v>0.2</v>
          </cell>
        </row>
        <row r="66">
          <cell r="B66">
            <v>15</v>
          </cell>
          <cell r="C66">
            <v>93.3</v>
          </cell>
          <cell r="D66">
            <v>2.6</v>
          </cell>
          <cell r="E66">
            <v>0.8</v>
          </cell>
          <cell r="F66">
            <v>0.3</v>
          </cell>
          <cell r="G66">
            <v>1.9</v>
          </cell>
          <cell r="H66">
            <v>0</v>
          </cell>
          <cell r="I66">
            <v>0.1</v>
          </cell>
          <cell r="J66">
            <v>2.4</v>
          </cell>
          <cell r="K66">
            <v>8</v>
          </cell>
          <cell r="L66">
            <v>19</v>
          </cell>
          <cell r="M66">
            <v>10</v>
          </cell>
          <cell r="N66">
            <v>19</v>
          </cell>
          <cell r="O66">
            <v>0.1</v>
          </cell>
          <cell r="P66">
            <v>4</v>
          </cell>
          <cell r="Q66">
            <v>120</v>
          </cell>
          <cell r="R66">
            <v>0.4</v>
          </cell>
          <cell r="S66">
            <v>0.1</v>
          </cell>
          <cell r="T66">
            <v>0.02</v>
          </cell>
          <cell r="U66" t="str">
            <v>tr</v>
          </cell>
          <cell r="V66">
            <v>1</v>
          </cell>
          <cell r="W66">
            <v>0.07</v>
          </cell>
          <cell r="X66">
            <v>0.08</v>
          </cell>
          <cell r="Y66">
            <v>265</v>
          </cell>
          <cell r="Z66">
            <v>0.1</v>
          </cell>
          <cell r="AA66">
            <v>0.3</v>
          </cell>
          <cell r="AB66">
            <v>0</v>
          </cell>
          <cell r="AC66">
            <v>36</v>
          </cell>
          <cell r="AD66">
            <v>120</v>
          </cell>
          <cell r="AE66">
            <v>0</v>
          </cell>
          <cell r="AF66">
            <v>0</v>
          </cell>
          <cell r="AG66">
            <v>0.8</v>
          </cell>
          <cell r="AH66">
            <v>18</v>
          </cell>
          <cell r="AI66">
            <v>21.333333333333332</v>
          </cell>
          <cell r="AJ66">
            <v>69.33333333333333</v>
          </cell>
          <cell r="AK66">
            <v>6</v>
          </cell>
          <cell r="AL66">
            <v>64</v>
          </cell>
          <cell r="AM66">
            <v>0.1</v>
          </cell>
          <cell r="AN66" t="str">
            <v>tr</v>
          </cell>
          <cell r="AO66">
            <v>0.2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35">
          <cell r="B135">
            <v>286</v>
          </cell>
          <cell r="C135">
            <v>51.9</v>
          </cell>
          <cell r="D135">
            <v>0</v>
          </cell>
          <cell r="E135">
            <v>26.9</v>
          </cell>
          <cell r="F135">
            <v>19.8</v>
          </cell>
          <cell r="G135">
            <v>0</v>
          </cell>
          <cell r="H135">
            <v>107</v>
          </cell>
          <cell r="I135">
            <v>0</v>
          </cell>
          <cell r="J135">
            <v>0</v>
          </cell>
          <cell r="K135">
            <v>10</v>
          </cell>
          <cell r="L135">
            <v>200</v>
          </cell>
          <cell r="M135">
            <v>18</v>
          </cell>
          <cell r="N135">
            <v>59</v>
          </cell>
          <cell r="O135">
            <v>0.03</v>
          </cell>
          <cell r="P135">
            <v>79</v>
          </cell>
          <cell r="Q135">
            <v>350</v>
          </cell>
          <cell r="R135">
            <v>1.3</v>
          </cell>
          <cell r="S135">
            <v>2.9</v>
          </cell>
          <cell r="T135">
            <v>0.25</v>
          </cell>
          <cell r="U135">
            <v>14</v>
          </cell>
          <cell r="V135">
            <v>3</v>
          </cell>
          <cell r="W135">
            <v>0.65</v>
          </cell>
          <cell r="X135">
            <v>0.27</v>
          </cell>
          <cell r="Z135">
            <v>5</v>
          </cell>
          <cell r="AA135">
            <v>0.31</v>
          </cell>
          <cell r="AB135">
            <v>1</v>
          </cell>
          <cell r="AC135">
            <v>6</v>
          </cell>
          <cell r="AD135">
            <v>0</v>
          </cell>
          <cell r="AG135">
            <v>0.03</v>
          </cell>
          <cell r="AH135">
            <v>62.30769230769231</v>
          </cell>
          <cell r="AI135">
            <v>37.62237762237762</v>
          </cell>
          <cell r="AJ135">
            <v>0</v>
          </cell>
          <cell r="AK135">
            <v>22.972027972027973</v>
          </cell>
          <cell r="AL135">
            <v>0</v>
          </cell>
          <cell r="AM135">
            <v>7.3</v>
          </cell>
          <cell r="AN135">
            <v>8</v>
          </cell>
          <cell r="AO13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1">
      <selection activeCell="A2" sqref="A2:C2"/>
    </sheetView>
  </sheetViews>
  <sheetFormatPr defaultColWidth="9.140625" defaultRowHeight="15"/>
  <cols>
    <col min="1" max="1" width="22.140625" style="18" customWidth="1"/>
    <col min="2" max="3" width="9.140625" style="2" customWidth="1"/>
    <col min="4" max="4" width="11.140625" style="2" customWidth="1"/>
    <col min="5" max="5" width="15.421875" style="2" customWidth="1"/>
    <col min="6" max="8" width="9.140625" style="2" customWidth="1"/>
    <col min="9" max="9" width="11.28125" style="2" customWidth="1"/>
    <col min="10" max="12" width="9.140625" style="2" customWidth="1"/>
    <col min="13" max="13" width="12.421875" style="2" customWidth="1"/>
    <col min="14" max="14" width="12.28125" style="2" customWidth="1"/>
    <col min="15" max="15" width="9.140625" style="2" customWidth="1"/>
    <col min="16" max="16" width="14.00390625" style="2" customWidth="1"/>
    <col min="17" max="17" width="10.421875" style="2" customWidth="1"/>
    <col min="18" max="18" width="11.57421875" style="2" customWidth="1"/>
    <col min="19" max="19" width="10.140625" style="2" customWidth="1"/>
    <col min="20" max="21" width="9.140625" style="2" customWidth="1"/>
    <col min="22" max="22" width="10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</row>
    <row r="5" spans="1:22" ht="14.25">
      <c r="A5" s="8" t="s">
        <v>23</v>
      </c>
      <c r="B5" s="9">
        <v>2000</v>
      </c>
      <c r="C5" s="9">
        <f>20*'[1]ΣΥΣΤΑΣΗ ΤΡΟΦΙΜΩΝ'!B135</f>
        <v>5720</v>
      </c>
      <c r="D5" s="9">
        <f>20*'[1]ΣΥΣΤΑΣΗ ΤΡΟΦΙΜΩΝ'!C135</f>
        <v>1038</v>
      </c>
      <c r="E5" s="9">
        <f>20*'[1]ΣΥΣΤΑΣΗ ΤΡΟΦΙΜΩΝ'!D135</f>
        <v>0</v>
      </c>
      <c r="F5" s="9">
        <f>20*'[1]ΣΥΣΤΑΣΗ ΤΡΟΦΙΜΩΝ'!E135</f>
        <v>538</v>
      </c>
      <c r="G5" s="9">
        <f>20*'[1]ΣΥΣΤΑΣΗ ΤΡΟΦΙΜΩΝ'!F135</f>
        <v>396</v>
      </c>
      <c r="H5" s="9">
        <f>20*'[1]ΣΥΣΤΑΣΗ ΤΡΟΦΙΜΩΝ'!G135</f>
        <v>0</v>
      </c>
      <c r="I5" s="9">
        <f>20*'[1]ΣΥΣΤΑΣΗ ΤΡΟΦΙΜΩΝ'!H135</f>
        <v>2140</v>
      </c>
      <c r="J5" s="9">
        <f>20*'[1]ΣΥΣΤΑΣΗ ΤΡΟΦΙΜΩΝ'!I135</f>
        <v>0</v>
      </c>
      <c r="K5" s="9">
        <f>20*'[1]ΣΥΣΤΑΣΗ ΤΡΟΦΙΜΩΝ'!J135</f>
        <v>0</v>
      </c>
      <c r="L5" s="9">
        <f>20*'[1]ΣΥΣΤΑΣΗ ΤΡΟΦΙΜΩΝ'!K135*0.75</f>
        <v>150</v>
      </c>
      <c r="M5" s="9">
        <f>20*'[1]ΣΥΣΤΑΣΗ ΤΡΟΦΙΜΩΝ'!L135*0.9</f>
        <v>3600</v>
      </c>
      <c r="N5" s="9">
        <f>20*'[1]ΣΥΣΤΑΣΗ ΤΡΟΦΙΜΩΝ'!M135*0.95</f>
        <v>342</v>
      </c>
      <c r="O5" s="9">
        <f>20*'[1]ΣΥΣΤΑΣΗ ΤΡΟΦΙΜΩΝ'!N135</f>
        <v>1180</v>
      </c>
      <c r="P5" s="9">
        <f>20*'[1]ΣΥΣΤΑΣΗ ΤΡΟΦΙΜΩΝ'!O135</f>
        <v>0.6</v>
      </c>
      <c r="Q5" s="9">
        <f>20*'[1]ΣΥΣΤΑΣΗ ΤΡΟΦΙΜΩΝ'!P135*0.9</f>
        <v>1422</v>
      </c>
      <c r="R5" s="9">
        <f>20*'[1]ΣΥΣΤΑΣΗ ΤΡΟΦΙΜΩΝ'!Q135*0.85</f>
        <v>5950</v>
      </c>
      <c r="S5" s="9">
        <f>20*'[1]ΣΥΣΤΑΣΗ ΤΡΟΦΙΜΩΝ'!R135*0.8</f>
        <v>20.8</v>
      </c>
      <c r="T5" s="9">
        <f>20*'[1]ΣΥΣΤΑΣΗ ΤΡΟΦΙΜΩΝ'!S135</f>
        <v>58</v>
      </c>
      <c r="U5" s="9">
        <f>20*'[1]ΣΥΣΤΑΣΗ ΤΡΟΦΙΜΩΝ'!T135*0.95</f>
        <v>4.75</v>
      </c>
      <c r="V5" s="10">
        <f>20*'[1]ΣΥΣΤΑΣΗ ΤΡΟΦΙΜΩΝ'!U135</f>
        <v>280</v>
      </c>
    </row>
    <row r="6" spans="1:22" ht="14.25">
      <c r="A6" s="11" t="s">
        <v>24</v>
      </c>
      <c r="B6" s="12">
        <v>120</v>
      </c>
      <c r="C6" s="12">
        <f>1.2*'[1]ΣΥΣΤΑΣΗ ΤΡΟΦΙΜΩΝ'!B58</f>
        <v>20.4</v>
      </c>
      <c r="D6" s="12">
        <f>1.2*'[1]ΣΥΣΤΑΣΗ ΤΡΟΦΙΜΩΝ'!C58</f>
        <v>111.71999999999998</v>
      </c>
      <c r="E6" s="12">
        <f>1.2*'[1]ΣΥΣΤΑΣΗ ΤΡΟΦΙΜΩΝ'!D58</f>
        <v>3.7199999999999998</v>
      </c>
      <c r="F6" s="12">
        <f>1.2*'[1]ΣΥΣΤΑΣΗ ΤΡΟΦΙΜΩΝ'!E58</f>
        <v>0.84</v>
      </c>
      <c r="G6" s="12">
        <f>1.2*'[1]ΣΥΣΤΑΣΗ ΤΡΟΦΙΜΩΝ'!F58</f>
        <v>0.36</v>
      </c>
      <c r="H6" s="12">
        <f>1.2*'[1]ΣΥΣΤΑΣΗ ΤΡΟΦΙΜΩΝ'!G58</f>
        <v>1.56</v>
      </c>
      <c r="I6" s="12">
        <f>1.2*'[1]ΣΥΣΤΑΣΗ ΤΡΟΦΙΜΩΝ'!H58</f>
        <v>0</v>
      </c>
      <c r="J6" s="12" t="s">
        <v>25</v>
      </c>
      <c r="K6" s="12">
        <f>1.2*'[1]ΣΥΣΤΑΣΗ ΤΡΟΦΙΜΩΝ'!J58</f>
        <v>3.7199999999999998</v>
      </c>
      <c r="L6" s="12">
        <f>1.2*'[1]ΣΥΣΤΑΣΗ ΤΡΟΦΙΜΩΝ'!K58</f>
        <v>8.4</v>
      </c>
      <c r="M6" s="12">
        <f>1.2*'[1]ΣΥΣΤΑΣΗ ΤΡΟΦΙΜΩΝ'!L58</f>
        <v>0.6</v>
      </c>
      <c r="N6" s="12">
        <f>1.2*'[1]ΣΥΣΤΑΣΗ ΤΡΟΦΙΜΩΝ'!M58</f>
        <v>8.4</v>
      </c>
      <c r="O6" s="12">
        <f>1.2*'[1]ΣΥΣΤΑΣΗ ΤΡΟΦΙΜΩΝ'!N58</f>
        <v>66</v>
      </c>
      <c r="P6" s="12">
        <f>1.2*'[1]ΣΥΣΤΑΣΗ ΤΡΟΦΙΜΩΝ'!O58</f>
        <v>0.12</v>
      </c>
      <c r="Q6" s="12">
        <f>1.2*'[1]ΣΥΣΤΑΣΗ ΤΡΟΦΙΜΩΝ'!P58</f>
        <v>10.799999999999999</v>
      </c>
      <c r="R6" s="12">
        <f>1.2*'[1]ΣΥΣΤΑΣΗ ΤΡΟΦΙΜΩΝ'!Q58</f>
        <v>300</v>
      </c>
      <c r="S6" s="12">
        <f>1.2*'[1]ΣΥΣΤΑΣΗ ΤΡΟΦΙΜΩΝ'!R58</f>
        <v>0.6</v>
      </c>
      <c r="T6" s="12">
        <f>1.2*'[1]ΣΥΣΤΑΣΗ ΤΡΟΦΙΜΩΝ'!S58</f>
        <v>0.12</v>
      </c>
      <c r="U6" s="12">
        <f>1.2*'[1]ΣΥΣΤΑΣΗ ΤΡΟΦΙΜΩΝ'!T58</f>
        <v>0.024</v>
      </c>
      <c r="V6" s="13" t="s">
        <v>25</v>
      </c>
    </row>
    <row r="7" spans="1:22" ht="14.25">
      <c r="A7" s="11" t="s">
        <v>26</v>
      </c>
      <c r="B7" s="12">
        <f>120*0.84</f>
        <v>100.8</v>
      </c>
      <c r="C7" s="12">
        <f>'[1]ΣΥΣΤΑΣΗ ΤΡΟΦΙΜΩΝ'!B66</f>
        <v>15</v>
      </c>
      <c r="D7" s="12">
        <f>'[1]ΣΥΣΤΑΣΗ ΤΡΟΦΙΜΩΝ'!C66</f>
        <v>93.3</v>
      </c>
      <c r="E7" s="12">
        <f>'[1]ΣΥΣΤΑΣΗ ΤΡΟΦΙΜΩΝ'!D66</f>
        <v>2.6</v>
      </c>
      <c r="F7" s="12">
        <f>'[1]ΣΥΣΤΑΣΗ ΤΡΟΦΙΜΩΝ'!E66</f>
        <v>0.8</v>
      </c>
      <c r="G7" s="12">
        <f>'[1]ΣΥΣΤΑΣΗ ΤΡΟΦΙΜΩΝ'!F66</f>
        <v>0.3</v>
      </c>
      <c r="H7" s="12">
        <f>'[1]ΣΥΣΤΑΣΗ ΤΡΟΦΙΜΩΝ'!G66</f>
        <v>1.9</v>
      </c>
      <c r="I7" s="12">
        <f>'[1]ΣΥΣΤΑΣΗ ΤΡΟΦΙΜΩΝ'!H66</f>
        <v>0</v>
      </c>
      <c r="J7" s="12">
        <f>'[1]ΣΥΣΤΑΣΗ ΤΡΟΦΙΜΩΝ'!I66</f>
        <v>0.1</v>
      </c>
      <c r="K7" s="12">
        <f>'[1]ΣΥΣΤΑΣΗ ΤΡΟΦΙΜΩΝ'!J66</f>
        <v>2.4</v>
      </c>
      <c r="L7" s="12">
        <f>'[1]ΣΥΣΤΑΣΗ ΤΡΟΦΙΜΩΝ'!K66</f>
        <v>8</v>
      </c>
      <c r="M7" s="12">
        <f>'[1]ΣΥΣΤΑΣΗ ΤΡΟΦΙΜΩΝ'!L66</f>
        <v>19</v>
      </c>
      <c r="N7" s="12">
        <f>'[1]ΣΥΣΤΑΣΗ ΤΡΟΦΙΜΩΝ'!M66</f>
        <v>10</v>
      </c>
      <c r="O7" s="12">
        <f>'[1]ΣΥΣΤΑΣΗ ΤΡΟΦΙΜΩΝ'!N66</f>
        <v>19</v>
      </c>
      <c r="P7" s="12">
        <f>'[1]ΣΥΣΤΑΣΗ ΤΡΟΦΙΜΩΝ'!O66</f>
        <v>0.1</v>
      </c>
      <c r="Q7" s="12">
        <f>'[1]ΣΥΣΤΑΣΗ ΤΡΟΦΙΜΩΝ'!P66</f>
        <v>4</v>
      </c>
      <c r="R7" s="12">
        <f>'[1]ΣΥΣΤΑΣΗ ΤΡΟΦΙΜΩΝ'!Q66</f>
        <v>120</v>
      </c>
      <c r="S7" s="12">
        <f>'[1]ΣΥΣΤΑΣΗ ΤΡΟΦΙΜΩΝ'!R66</f>
        <v>0.4</v>
      </c>
      <c r="T7" s="12">
        <f>'[1]ΣΥΣΤΑΣΗ ΤΡΟΦΙΜΩΝ'!S66</f>
        <v>0.1</v>
      </c>
      <c r="U7" s="12">
        <f>'[1]ΣΥΣΤΑΣΗ ΤΡΟΦΙΜΩΝ'!T66</f>
        <v>0.02</v>
      </c>
      <c r="V7" s="13" t="str">
        <f>'[1]ΣΥΣΤΑΣΗ ΤΡΟΦΙΜΩΝ'!U66</f>
        <v>tr</v>
      </c>
    </row>
    <row r="8" spans="1:22" ht="14.25">
      <c r="A8" s="11" t="s">
        <v>27</v>
      </c>
      <c r="B8" s="12">
        <v>85</v>
      </c>
      <c r="C8" s="12">
        <f>0.85*'[1]ΣΥΣΤΑΣΗ ΤΡΟΦΙΜΩΝ'!B108</f>
        <v>30.599999999999998</v>
      </c>
      <c r="D8" s="12">
        <f>0.85*'[1]ΣΥΣΤΑΣΗ ΤΡΟΦΙΜΩΝ'!C108</f>
        <v>75.64999999999999</v>
      </c>
      <c r="E8" s="12">
        <f>0.85*'[1]ΣΥΣΤΑΣΗ ΤΡΟΦΙΜΩΝ'!D108</f>
        <v>6.715</v>
      </c>
      <c r="F8" s="12">
        <f>0.85*'[1]ΣΥΣΤΑΣΗ ΤΡΟΦΙΜΩΝ'!E108</f>
        <v>1.02</v>
      </c>
      <c r="G8" s="12">
        <f>0.85*'[1]ΣΥΣΤΑΣΗ ΤΡΟΦΙΜΩΝ'!F108</f>
        <v>0.17</v>
      </c>
      <c r="H8" s="12">
        <f>0.85*'[1]ΣΥΣΤΑΣΗ ΤΡΟΦΙΜΩΝ'!G108</f>
        <v>1.275</v>
      </c>
      <c r="I8" s="12">
        <f>0.85*'[1]ΣΥΣΤΑΣΗ ΤΡΟΦΙΜΩΝ'!H108</f>
        <v>0</v>
      </c>
      <c r="J8" s="12" t="s">
        <v>25</v>
      </c>
      <c r="K8" s="12">
        <f>0.85*'[1]ΣΥΣΤΑΣΗ ΤΡΟΦΙΜΩΝ'!J108</f>
        <v>4.76</v>
      </c>
      <c r="L8" s="12">
        <f>0.85*'[1]ΣΥΣΤΑΣΗ ΤΡΟΦΙΜΩΝ'!K108</f>
        <v>21.25</v>
      </c>
      <c r="M8" s="12">
        <f>0.85*'[1]ΣΥΣΤΑΣΗ ΤΡΟΦΙΜΩΝ'!L108</f>
        <v>25.5</v>
      </c>
      <c r="N8" s="12">
        <f>0.85*'[1]ΣΥΣΤΑΣΗ ΤΡΟΦΙΜΩΝ'!M108</f>
        <v>3.4</v>
      </c>
      <c r="O8" s="12">
        <f>0.85*'[1]ΣΥΣΤΑΣΗ ΤΡΟΦΙΜΩΝ'!N108</f>
        <v>21.25</v>
      </c>
      <c r="P8" s="12">
        <f>0.85*'[1]ΣΥΣΤΑΣΗ ΤΡΟΦΙΜΩΝ'!O108</f>
        <v>0.085</v>
      </c>
      <c r="Q8" s="12">
        <f>0.85*'[1]ΣΥΣΤΑΣΗ ΤΡΟΦΙΜΩΝ'!P108</f>
        <v>2.55</v>
      </c>
      <c r="R8" s="12">
        <f>0.85*'[1]ΣΥΣΤΑΣΗ ΤΡΟΦΙΜΩΝ'!Q108</f>
        <v>136</v>
      </c>
      <c r="S8" s="12">
        <f>0.85*'[1]ΣΥΣΤΑΣΗ ΤΡΟΦΙΜΩΝ'!R108</f>
        <v>0.255</v>
      </c>
      <c r="T8" s="12">
        <f>0.85*'[1]ΣΥΣΤΑΣΗ ΤΡΟΦΙΜΩΝ'!S108</f>
        <v>0.17</v>
      </c>
      <c r="U8" s="12">
        <f>0.85*'[1]ΣΥΣΤΑΣΗ ΤΡΟΦΙΜΩΝ'!T108</f>
        <v>0.0425</v>
      </c>
      <c r="V8" s="13">
        <f>0.85*'[1]ΣΥΣΤΑΣΗ ΤΡΟΦΙΜΩΝ'!U108</f>
        <v>0.85</v>
      </c>
    </row>
    <row r="9" spans="1:22" ht="14.25">
      <c r="A9" s="11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ht="14.25">
      <c r="A10" s="11" t="s">
        <v>29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3600</v>
      </c>
      <c r="P10" s="12"/>
      <c r="Q10" s="12">
        <v>2400</v>
      </c>
      <c r="R10" s="12"/>
      <c r="S10" s="12"/>
      <c r="T10" s="12"/>
      <c r="U10" s="12"/>
      <c r="V10" s="13"/>
    </row>
    <row r="11" spans="1:22" ht="14.25">
      <c r="A11" s="14" t="s">
        <v>30</v>
      </c>
      <c r="B11" s="12">
        <f aca="true" t="shared" si="0" ref="B11:V11">SUM(B5:B10)</f>
        <v>2311.8</v>
      </c>
      <c r="C11" s="12">
        <f t="shared" si="0"/>
        <v>5786</v>
      </c>
      <c r="D11" s="12">
        <f t="shared" si="0"/>
        <v>1318.67</v>
      </c>
      <c r="E11" s="12">
        <f t="shared" si="0"/>
        <v>13.035</v>
      </c>
      <c r="F11" s="12">
        <f t="shared" si="0"/>
        <v>540.66</v>
      </c>
      <c r="G11" s="12">
        <f t="shared" si="0"/>
        <v>396.83000000000004</v>
      </c>
      <c r="H11" s="12">
        <f t="shared" si="0"/>
        <v>4.734999999999999</v>
      </c>
      <c r="I11" s="12">
        <f t="shared" si="0"/>
        <v>2140</v>
      </c>
      <c r="J11" s="12">
        <f t="shared" si="0"/>
        <v>0.1</v>
      </c>
      <c r="K11" s="12">
        <f t="shared" si="0"/>
        <v>10.879999999999999</v>
      </c>
      <c r="L11" s="12">
        <f t="shared" si="0"/>
        <v>187.65</v>
      </c>
      <c r="M11" s="12">
        <f t="shared" si="0"/>
        <v>3645.1</v>
      </c>
      <c r="N11" s="12">
        <f t="shared" si="0"/>
        <v>363.79999999999995</v>
      </c>
      <c r="O11" s="12">
        <f t="shared" si="0"/>
        <v>4886.25</v>
      </c>
      <c r="P11" s="12">
        <f t="shared" si="0"/>
        <v>0.9049999999999999</v>
      </c>
      <c r="Q11" s="12">
        <f t="shared" si="0"/>
        <v>3839.35</v>
      </c>
      <c r="R11" s="12">
        <f t="shared" si="0"/>
        <v>6506</v>
      </c>
      <c r="S11" s="12">
        <f t="shared" si="0"/>
        <v>22.055</v>
      </c>
      <c r="T11" s="12">
        <f t="shared" si="0"/>
        <v>58.39</v>
      </c>
      <c r="U11" s="12">
        <f t="shared" si="0"/>
        <v>4.8365</v>
      </c>
      <c r="V11" s="13">
        <f t="shared" si="0"/>
        <v>280.85</v>
      </c>
    </row>
    <row r="12" spans="1:22" ht="28.5">
      <c r="A12" s="14" t="s">
        <v>31</v>
      </c>
      <c r="B12" s="12">
        <v>100</v>
      </c>
      <c r="C12" s="12">
        <f aca="true" t="shared" si="1" ref="C12:V12">100*C11/$B$11</f>
        <v>250.28116619084693</v>
      </c>
      <c r="D12" s="12">
        <f t="shared" si="1"/>
        <v>57.040833982178384</v>
      </c>
      <c r="E12" s="12">
        <f t="shared" si="1"/>
        <v>0.5638463534907864</v>
      </c>
      <c r="F12" s="12">
        <f t="shared" si="1"/>
        <v>23.38697119127952</v>
      </c>
      <c r="G12" s="12">
        <f t="shared" si="1"/>
        <v>17.16541223289212</v>
      </c>
      <c r="H12" s="12">
        <f t="shared" si="1"/>
        <v>0.20481875594774632</v>
      </c>
      <c r="I12" s="12">
        <f t="shared" si="1"/>
        <v>92.5685612942296</v>
      </c>
      <c r="J12" s="12">
        <f t="shared" si="1"/>
        <v>0.004325633705337831</v>
      </c>
      <c r="K12" s="12">
        <f t="shared" si="1"/>
        <v>0.4706289471407561</v>
      </c>
      <c r="L12" s="12">
        <f t="shared" si="1"/>
        <v>8.117051648066441</v>
      </c>
      <c r="M12" s="12">
        <f t="shared" si="1"/>
        <v>157.6736741932693</v>
      </c>
      <c r="N12" s="12">
        <f t="shared" si="1"/>
        <v>15.736655420019028</v>
      </c>
      <c r="O12" s="12">
        <f t="shared" si="1"/>
        <v>211.3612769270698</v>
      </c>
      <c r="P12" s="12">
        <f t="shared" si="1"/>
        <v>0.03914698503330737</v>
      </c>
      <c r="Q12" s="12">
        <f t="shared" si="1"/>
        <v>166.07621766588804</v>
      </c>
      <c r="R12" s="12">
        <f t="shared" si="1"/>
        <v>281.42572886927934</v>
      </c>
      <c r="S12" s="12">
        <f t="shared" si="1"/>
        <v>0.9540185137122588</v>
      </c>
      <c r="T12" s="12">
        <f t="shared" si="1"/>
        <v>2.52573752054676</v>
      </c>
      <c r="U12" s="12">
        <f t="shared" si="1"/>
        <v>0.20920927415866422</v>
      </c>
      <c r="V12" s="13">
        <f t="shared" si="1"/>
        <v>12.148542261441301</v>
      </c>
    </row>
    <row r="13" spans="1:22" ht="42.75">
      <c r="A13" s="15" t="s">
        <v>32</v>
      </c>
      <c r="B13" s="16">
        <v>161.3</v>
      </c>
      <c r="C13" s="16">
        <f>161.3*C12/100</f>
        <v>403.7035210658361</v>
      </c>
      <c r="D13" s="16">
        <f>161.3*D12/100-61.3</f>
        <v>30.706865213253735</v>
      </c>
      <c r="E13" s="16">
        <f aca="true" t="shared" si="2" ref="E13:V13">161.3*E12/100</f>
        <v>0.9094841681806385</v>
      </c>
      <c r="F13" s="16">
        <f t="shared" si="2"/>
        <v>37.72318453153387</v>
      </c>
      <c r="G13" s="16">
        <f t="shared" si="2"/>
        <v>27.687809931654993</v>
      </c>
      <c r="H13" s="16">
        <f t="shared" si="2"/>
        <v>0.33037265334371485</v>
      </c>
      <c r="I13" s="16">
        <f t="shared" si="2"/>
        <v>149.31308936759234</v>
      </c>
      <c r="J13" s="16">
        <f t="shared" si="2"/>
        <v>0.0069772471667099226</v>
      </c>
      <c r="K13" s="16">
        <f t="shared" si="2"/>
        <v>0.7591244917380396</v>
      </c>
      <c r="L13" s="16">
        <f t="shared" si="2"/>
        <v>13.092804308331171</v>
      </c>
      <c r="M13" s="16">
        <f t="shared" si="2"/>
        <v>254.3276364737434</v>
      </c>
      <c r="N13" s="16">
        <f t="shared" si="2"/>
        <v>25.383225192490695</v>
      </c>
      <c r="O13" s="16">
        <f t="shared" si="2"/>
        <v>340.92573968336364</v>
      </c>
      <c r="P13" s="16">
        <f t="shared" si="2"/>
        <v>0.0631440868587248</v>
      </c>
      <c r="Q13" s="16">
        <f t="shared" si="2"/>
        <v>267.8809390950774</v>
      </c>
      <c r="R13" s="16">
        <f t="shared" si="2"/>
        <v>453.93970066614764</v>
      </c>
      <c r="S13" s="16">
        <f t="shared" si="2"/>
        <v>1.5388318626178736</v>
      </c>
      <c r="T13" s="16">
        <f t="shared" si="2"/>
        <v>4.074014620641924</v>
      </c>
      <c r="U13" s="16">
        <f t="shared" si="2"/>
        <v>0.3374545592179254</v>
      </c>
      <c r="V13" s="17">
        <f t="shared" si="2"/>
        <v>19.59559866770482</v>
      </c>
    </row>
    <row r="14" spans="24:47" ht="14.25"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7" spans="1:23" ht="45">
      <c r="A17" s="19"/>
      <c r="B17" s="20" t="s">
        <v>33</v>
      </c>
      <c r="C17" s="5" t="s">
        <v>34</v>
      </c>
      <c r="D17" s="5" t="s">
        <v>35</v>
      </c>
      <c r="E17" s="5" t="s">
        <v>36</v>
      </c>
      <c r="F17" s="5" t="s">
        <v>37</v>
      </c>
      <c r="G17" s="5" t="s">
        <v>38</v>
      </c>
      <c r="H17" s="5" t="s">
        <v>39</v>
      </c>
      <c r="I17" s="5" t="s">
        <v>40</v>
      </c>
      <c r="J17" s="5" t="s">
        <v>41</v>
      </c>
      <c r="K17" s="5" t="s">
        <v>42</v>
      </c>
      <c r="L17" s="5" t="s">
        <v>43</v>
      </c>
      <c r="M17" s="5" t="s">
        <v>44</v>
      </c>
      <c r="N17" s="5" t="s">
        <v>45</v>
      </c>
      <c r="O17" s="5" t="s">
        <v>46</v>
      </c>
      <c r="P17" s="5" t="s">
        <v>47</v>
      </c>
      <c r="Q17" s="5" t="s">
        <v>48</v>
      </c>
      <c r="R17" s="5" t="s">
        <v>49</v>
      </c>
      <c r="S17" s="5" t="s">
        <v>50</v>
      </c>
      <c r="T17" s="5" t="s">
        <v>51</v>
      </c>
      <c r="U17" s="6" t="s">
        <v>52</v>
      </c>
      <c r="V17" s="7"/>
      <c r="W17" s="7"/>
    </row>
    <row r="18" spans="1:21" ht="14.25">
      <c r="A18" s="8" t="s">
        <v>23</v>
      </c>
      <c r="B18" s="9">
        <f>20*'[1]ΣΥΣΤΑΣΗ ΤΡΟΦΙΜΩΝ'!V135</f>
        <v>60</v>
      </c>
      <c r="C18" s="9">
        <f>20*'[1]ΣΥΣΤΑΣΗ ΤΡΟΦΙΜΩΝ'!W135*0.7</f>
        <v>9.1</v>
      </c>
      <c r="D18" s="9">
        <f>20*'[1]ΣΥΣΤΑΣΗ ΤΡΟΦΙΜΩΝ'!X135</f>
        <v>5.4</v>
      </c>
      <c r="E18" s="9" t="s">
        <v>25</v>
      </c>
      <c r="F18" s="9">
        <f>20*'[1]ΣΥΣΤΑΣΗ ΤΡΟΦΙΜΩΝ'!Z135*0.8</f>
        <v>80</v>
      </c>
      <c r="G18" s="9">
        <f>20*'[1]ΣΥΣΤΑΣΗ ΤΡΟΦΙΜΩΝ'!AA135*0.65</f>
        <v>4.03</v>
      </c>
      <c r="H18" s="9">
        <f>20*'[1]ΣΥΣΤΑΣΗ ΤΡΟΦΙΜΩΝ'!AB135*0.9</f>
        <v>18</v>
      </c>
      <c r="I18" s="9">
        <f>20*'[1]ΣΥΣΤΑΣΗ ΤΡΟΦΙΜΩΝ'!AC135*0.85</f>
        <v>102</v>
      </c>
      <c r="J18" s="9">
        <f>20*'[1]ΣΥΣΤΑΣΗ ΤΡΟΦΙΜΩΝ'!AD135</f>
        <v>0</v>
      </c>
      <c r="K18" s="9" t="s">
        <v>25</v>
      </c>
      <c r="L18" s="9" t="s">
        <v>25</v>
      </c>
      <c r="M18" s="9">
        <f>20*'[1]ΣΥΣΤΑΣΗ ΤΡΟΦΙΜΩΝ'!AG135</f>
        <v>0.6</v>
      </c>
      <c r="N18" s="9">
        <f>'[1]ΣΥΣΤΑΣΗ ΤΡΟΦΙΜΩΝ'!AH135</f>
        <v>62.30769230769231</v>
      </c>
      <c r="O18" s="9">
        <f>'[1]ΣΥΣΤΑΣΗ ΤΡΟΦΙΜΩΝ'!AI135</f>
        <v>37.62237762237762</v>
      </c>
      <c r="P18" s="9">
        <f>'[1]ΣΥΣΤΑΣΗ ΤΡΟΦΙΜΩΝ'!AJ135</f>
        <v>0</v>
      </c>
      <c r="Q18" s="9">
        <f>'[1]ΣΥΣΤΑΣΗ ΤΡΟΦΙΜΩΝ'!AK135</f>
        <v>22.972027972027973</v>
      </c>
      <c r="R18" s="9">
        <f>'[1]ΣΥΣΤΑΣΗ ΤΡΟΦΙΜΩΝ'!AL135</f>
        <v>0</v>
      </c>
      <c r="S18" s="9">
        <f>20*'[1]ΣΥΣΤΑΣΗ ΤΡΟΦΙΜΩΝ'!AM135</f>
        <v>146</v>
      </c>
      <c r="T18" s="9">
        <f>20*'[1]ΣΥΣΤΑΣΗ ΤΡΟΦΙΜΩΝ'!AN135</f>
        <v>160</v>
      </c>
      <c r="U18" s="10">
        <f>20*'[1]ΣΥΣΤΑΣΗ ΤΡΟΦΙΜΩΝ'!AO135</f>
        <v>60</v>
      </c>
    </row>
    <row r="19" spans="1:21" ht="14.25">
      <c r="A19" s="11" t="s">
        <v>24</v>
      </c>
      <c r="B19" s="12" t="s">
        <v>25</v>
      </c>
      <c r="C19" s="12">
        <f>1.2*'[1]ΣΥΣΤΑΣΗ ΤΡΟΦΙΜΩΝ'!W58*0.95</f>
        <v>0.1026</v>
      </c>
      <c r="D19" s="12">
        <f>1.2*'[1]ΣΥΣΤΑΣΗ ΤΡΟΦΙΜΩΝ'!X58*0.95</f>
        <v>0.0114</v>
      </c>
      <c r="E19" s="12">
        <f>1.2*'[1]ΣΥΣΤΑΣΗ ΤΡΟΦΙΜΩΝ'!Y58*0.9</f>
        <v>691.2</v>
      </c>
      <c r="F19" s="12">
        <f>1.2*'[1]ΣΥΣΤΑΣΗ ΤΡΟΦΙΜΩΝ'!Z58*0.95</f>
        <v>1.14</v>
      </c>
      <c r="G19" s="12">
        <f>1.2*'[1]ΣΥΣΤΑΣΗ ΤΡΟΦΙΜΩΝ'!AA58*0.95</f>
        <v>0.1596</v>
      </c>
      <c r="H19" s="12">
        <f>1.2*'[1]ΣΥΣΤΑΣΗ ΤΡΟΦΙΜΩΝ'!AB58</f>
        <v>0</v>
      </c>
      <c r="I19" s="12">
        <f>1.2*'[1]ΣΥΣΤΑΣΗ ΤΡΟΦΙΜΩΝ'!AC58*0.7</f>
        <v>45.35999999999999</v>
      </c>
      <c r="J19" s="12">
        <f>1.2*'[1]ΣΥΣΤΑΣΗ ΤΡΟΦΙΜΩΝ'!AD58*0.95</f>
        <v>43.32</v>
      </c>
      <c r="K19" s="12">
        <f>1.2*'[1]ΣΥΣΤΑΣΗ ΤΡΟΦΙΜΩΝ'!AE58</f>
        <v>0</v>
      </c>
      <c r="L19" s="12">
        <f>1.2*'[1]ΣΥΣΤΑΣΗ ΤΡΟΦΙΜΩΝ'!AF58</f>
        <v>0</v>
      </c>
      <c r="M19" s="12">
        <f>1.2*'[1]ΣΥΣΤΑΣΗ ΤΡΟΦΙΜΩΝ'!AG58</f>
        <v>1.464</v>
      </c>
      <c r="N19" s="12">
        <f>'[1]ΣΥΣΤΑΣΗ ΤΡΟΦΙΜΩΝ'!AH58</f>
        <v>15.882352941176471</v>
      </c>
      <c r="O19" s="12">
        <f>'[1]ΣΥΣΤΑΣΗ ΤΡΟΦΙΜΩΝ'!AI58</f>
        <v>16.470588235294116</v>
      </c>
      <c r="P19" s="12">
        <f>'[1]ΣΥΣΤΑΣΗ ΤΡΟΦΙΜΩΝ'!AJ58</f>
        <v>72.94117647058823</v>
      </c>
      <c r="Q19" s="12">
        <f>'[1]ΣΥΣΤΑΣΗ ΤΡΟΦΙΜΩΝ'!AK58</f>
        <v>5.294117647058823</v>
      </c>
      <c r="R19" s="12">
        <f>'[1]ΣΥΣΤΑΣΗ ΤΡΟΦΙΜΩΝ'!AL58</f>
        <v>72.94117647058823</v>
      </c>
      <c r="S19" s="12">
        <f>1.2*'[1]ΣΥΣΤΑΣΗ ΤΡΟΦΙΜΩΝ'!AM58</f>
        <v>0.12</v>
      </c>
      <c r="T19" s="12">
        <f>1.2*'[1]ΣΥΣΤΑΣΗ ΤΡΟΦΙΜΩΝ'!AN58</f>
        <v>0.12</v>
      </c>
      <c r="U19" s="13">
        <f>1.2*'[1]ΣΥΣΤΑΣΗ ΤΡΟΦΙΜΩΝ'!AO58</f>
        <v>0.24</v>
      </c>
    </row>
    <row r="20" spans="1:21" ht="14.25">
      <c r="A20" s="11" t="s">
        <v>26</v>
      </c>
      <c r="B20" s="12">
        <f>'[1]ΣΥΣΤΑΣΗ ΤΡΟΦΙΜΩΝ'!V66</f>
        <v>1</v>
      </c>
      <c r="C20" s="12">
        <f>'[1]ΣΥΣΤΑΣΗ ΤΡΟΦΙΜΩΝ'!W66*0.9</f>
        <v>0.06300000000000001</v>
      </c>
      <c r="D20" s="12">
        <f>'[1]ΣΥΣΤΑΣΗ ΤΡΟΦΙΜΩΝ'!X66*0.95</f>
        <v>0.076</v>
      </c>
      <c r="E20" s="12">
        <f>'[1]ΣΥΣΤΑΣΗ ΤΡΟΦΙΜΩΝ'!Y66*0.95</f>
        <v>251.75</v>
      </c>
      <c r="F20" s="12">
        <f>'[1]ΣΥΣΤΑΣΗ ΤΡΟΦΙΜΩΝ'!Z66*0.95</f>
        <v>0.095</v>
      </c>
      <c r="G20" s="12">
        <f>'[1]ΣΥΣΤΑΣΗ ΤΡΟΦΙΜΩΝ'!AA66*0.95</f>
        <v>0.285</v>
      </c>
      <c r="H20" s="12">
        <f>'[1]ΣΥΣΤΑΣΗ ΤΡΟΦΙΜΩΝ'!AB66</f>
        <v>0</v>
      </c>
      <c r="I20" s="12">
        <f>'[1]ΣΥΣΤΑΣΗ ΤΡΟΦΙΜΩΝ'!AC66*0.85</f>
        <v>30.599999999999998</v>
      </c>
      <c r="J20" s="12">
        <f>'[1]ΣΥΣΤΑΣΗ ΤΡΟΦΙΜΩΝ'!AD66*0.85</f>
        <v>102</v>
      </c>
      <c r="K20" s="12">
        <f>'[1]ΣΥΣΤΑΣΗ ΤΡΟΦΙΜΩΝ'!AE66</f>
        <v>0</v>
      </c>
      <c r="L20" s="12">
        <f>'[1]ΣΥΣΤΑΣΗ ΤΡΟΦΙΜΩΝ'!AF66</f>
        <v>0</v>
      </c>
      <c r="M20" s="12">
        <f>'[1]ΣΥΣΤΑΣΗ ΤΡΟΦΙΜΩΝ'!AG66</f>
        <v>0.8</v>
      </c>
      <c r="N20" s="12">
        <f>'[1]ΣΥΣΤΑΣΗ ΤΡΟΦΙΜΩΝ'!AH66</f>
        <v>18</v>
      </c>
      <c r="O20" s="12">
        <f>'[1]ΣΥΣΤΑΣΗ ΤΡΟΦΙΜΩΝ'!AI66</f>
        <v>21.333333333333332</v>
      </c>
      <c r="P20" s="12">
        <f>'[1]ΣΥΣΤΑΣΗ ΤΡΟΦΙΜΩΝ'!AJ66</f>
        <v>69.33333333333333</v>
      </c>
      <c r="Q20" s="12">
        <f>'[1]ΣΥΣΤΑΣΗ ΤΡΟΦΙΜΩΝ'!AK66</f>
        <v>6</v>
      </c>
      <c r="R20" s="12">
        <f>'[1]ΣΥΣΤΑΣΗ ΤΡΟΦΙΜΩΝ'!AL66</f>
        <v>64</v>
      </c>
      <c r="S20" s="12">
        <f>'[1]ΣΥΣΤΑΣΗ ΤΡΟΦΙΜΩΝ'!AM66</f>
        <v>0.1</v>
      </c>
      <c r="T20" s="12" t="str">
        <f>'[1]ΣΥΣΤΑΣΗ ΤΡΟΦΙΜΩΝ'!AN66</f>
        <v>tr</v>
      </c>
      <c r="U20" s="13">
        <f>'[1]ΣΥΣΤΑΣΗ ΤΡΟΦΙΜΩΝ'!AO66</f>
        <v>0.2</v>
      </c>
    </row>
    <row r="21" spans="1:21" ht="14.25">
      <c r="A21" s="11" t="s">
        <v>27</v>
      </c>
      <c r="B21" s="12">
        <f>0.85*'[1]ΣΥΣΤΑΣΗ ΤΡΟΦΙΜΩΝ'!V108</f>
        <v>2.55</v>
      </c>
      <c r="C21" s="12">
        <f>0.85*'[1]ΣΥΣΤΑΣΗ ΤΡΟΦΙΜΩΝ'!W108*0.9</f>
        <v>0.09945</v>
      </c>
      <c r="D21" s="12" t="s">
        <v>25</v>
      </c>
      <c r="E21" s="12">
        <f>0.85*'[1]ΣΥΣΤΑΣΗ ΤΡΟΦΙΜΩΝ'!Y108*0.95</f>
        <v>8.075</v>
      </c>
      <c r="F21" s="12">
        <f>0.85*'[1]ΣΥΣΤΑΣΗ ΤΡΟΦΙΜΩΝ'!Z108*0.95</f>
        <v>0.5652499999999999</v>
      </c>
      <c r="G21" s="12">
        <f>0.85*'[1]ΣΥΣΤΑΣΗ ΤΡΟΦΙΜΩΝ'!AA108*0.95</f>
        <v>0.1615</v>
      </c>
      <c r="H21" s="12">
        <f>0.85*'[1]ΣΥΣΤΑΣΗ ΤΡΟΦΙΜΩΝ'!AB108</f>
        <v>0</v>
      </c>
      <c r="I21" s="12">
        <f>0.85*'[1]ΣΥΣΤΑΣΗ ΤΡΟΦΙΜΩΝ'!AC108*0.8</f>
        <v>11.56</v>
      </c>
      <c r="J21" s="12">
        <f>0.85*'[1]ΣΥΣΤΑΣΗ ΤΡΟΦΙΜΩΝ'!AD108*0.75</f>
        <v>3.1875</v>
      </c>
      <c r="K21" s="12">
        <f>0.85*'[1]ΣΥΣΤΑΣΗ ΤΡΟΦΙΜΩΝ'!AE108</f>
        <v>0</v>
      </c>
      <c r="L21" s="12">
        <f>0.85*'[1]ΣΥΣΤΑΣΗ ΤΡΟΦΙΜΩΝ'!AF108</f>
        <v>0</v>
      </c>
      <c r="M21" s="12">
        <f>0.85*'[1]ΣΥΣΤΑΣΗ ΤΡΟΦΙΜΩΝ'!AG108</f>
        <v>0.2635</v>
      </c>
      <c r="N21" s="12">
        <f>'[1]ΣΥΣΤΑΣΗ ΤΡΟΦΙΜΩΝ'!AH108</f>
        <v>5</v>
      </c>
      <c r="O21" s="12">
        <f>'[1]ΣΥΣΤΑΣΗ ΤΡΟΦΙΜΩΝ'!AI108</f>
        <v>13.333333333333334</v>
      </c>
      <c r="P21" s="12">
        <f>'[1]ΣΥΣΤΑΣΗ ΤΡΟΦΙΜΩΝ'!AJ108</f>
        <v>87.77777777777777</v>
      </c>
      <c r="Q21" s="12">
        <f>'[1]ΣΥΣΤΑΣΗ ΤΡΟΦΙΜΩΝ'!AK108</f>
        <v>0</v>
      </c>
      <c r="R21" s="12">
        <f>'[1]ΣΥΣΤΑΣΗ ΤΡΟΦΙΜΩΝ'!AL108</f>
        <v>62.22222222222222</v>
      </c>
      <c r="S21" s="12" t="s">
        <v>25</v>
      </c>
      <c r="T21" s="12" t="s">
        <v>25</v>
      </c>
      <c r="U21" s="13">
        <f>0.85*'[1]ΣΥΣΤΑΣΗ ΤΡΟΦΙΜΩΝ'!AO108</f>
        <v>0.085</v>
      </c>
    </row>
    <row r="22" spans="1:21" ht="14.25">
      <c r="A22" s="11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1:21" ht="14.25">
      <c r="A24" s="14" t="s">
        <v>30</v>
      </c>
      <c r="B24" s="12">
        <f aca="true" t="shared" si="3" ref="B24:M24">SUM(B18:B23)</f>
        <v>63.55</v>
      </c>
      <c r="C24" s="12">
        <f t="shared" si="3"/>
        <v>9.36505</v>
      </c>
      <c r="D24" s="12">
        <f t="shared" si="3"/>
        <v>5.4874</v>
      </c>
      <c r="E24" s="12">
        <f t="shared" si="3"/>
        <v>951.0250000000001</v>
      </c>
      <c r="F24" s="12">
        <f t="shared" si="3"/>
        <v>81.80025</v>
      </c>
      <c r="G24" s="12">
        <f t="shared" si="3"/>
        <v>4.636100000000001</v>
      </c>
      <c r="H24" s="12">
        <f t="shared" si="3"/>
        <v>18</v>
      </c>
      <c r="I24" s="12">
        <f t="shared" si="3"/>
        <v>189.51999999999998</v>
      </c>
      <c r="J24" s="12">
        <f t="shared" si="3"/>
        <v>148.5075</v>
      </c>
      <c r="K24" s="12">
        <f t="shared" si="3"/>
        <v>0</v>
      </c>
      <c r="L24" s="12">
        <f t="shared" si="3"/>
        <v>0</v>
      </c>
      <c r="M24" s="12">
        <f t="shared" si="3"/>
        <v>3.1275</v>
      </c>
      <c r="N24" s="21">
        <f>G11*9*100/C11</f>
        <v>61.72606291047356</v>
      </c>
      <c r="O24" s="21">
        <f>4*F11*100/C11</f>
        <v>37.377117179398546</v>
      </c>
      <c r="P24" s="21">
        <f>4*E11*100/C11</f>
        <v>0.9011406844106464</v>
      </c>
      <c r="Q24" s="21">
        <f>S24*9*100/C11</f>
        <v>22.744210162461112</v>
      </c>
      <c r="R24" s="21">
        <f>4*K11*100/C11</f>
        <v>0.7521603871413758</v>
      </c>
      <c r="S24" s="12">
        <f>SUM(S18:S23)</f>
        <v>146.22</v>
      </c>
      <c r="T24" s="12">
        <f>SUM(T18:T23)</f>
        <v>160.12</v>
      </c>
      <c r="U24" s="13">
        <f>SUM(U18:U23)</f>
        <v>60.525000000000006</v>
      </c>
    </row>
    <row r="25" spans="1:21" ht="28.5">
      <c r="A25" s="14" t="s">
        <v>31</v>
      </c>
      <c r="B25" s="12">
        <f aca="true" t="shared" si="4" ref="B25:M25">100*B24/$B$11</f>
        <v>2.748940219742192</v>
      </c>
      <c r="C25" s="12">
        <f t="shared" si="4"/>
        <v>0.4050977593217406</v>
      </c>
      <c r="D25" s="12">
        <f t="shared" si="4"/>
        <v>0.2373648239467082</v>
      </c>
      <c r="E25" s="12">
        <f t="shared" si="4"/>
        <v>41.13785794618912</v>
      </c>
      <c r="F25" s="12">
        <f t="shared" si="4"/>
        <v>3.53837918505061</v>
      </c>
      <c r="G25" s="12">
        <f t="shared" si="4"/>
        <v>0.20054070421316725</v>
      </c>
      <c r="H25" s="12">
        <f t="shared" si="4"/>
        <v>0.7786140669608097</v>
      </c>
      <c r="I25" s="12">
        <f t="shared" si="4"/>
        <v>8.197940998356259</v>
      </c>
      <c r="J25" s="12">
        <f t="shared" si="4"/>
        <v>6.423890474954581</v>
      </c>
      <c r="K25" s="12">
        <f t="shared" si="4"/>
        <v>0</v>
      </c>
      <c r="L25" s="12">
        <f t="shared" si="4"/>
        <v>0</v>
      </c>
      <c r="M25" s="12">
        <f t="shared" si="4"/>
        <v>0.13528419413444068</v>
      </c>
      <c r="N25" s="12"/>
      <c r="O25" s="12"/>
      <c r="P25" s="12"/>
      <c r="Q25" s="12"/>
      <c r="R25" s="12"/>
      <c r="S25" s="12">
        <f>100*S24/$B$11</f>
        <v>6.3249416039449775</v>
      </c>
      <c r="T25" s="12">
        <f>100*T24/$B$11</f>
        <v>6.926204688986936</v>
      </c>
      <c r="U25" s="13">
        <f>100*U24/$B$11</f>
        <v>2.618089800155723</v>
      </c>
    </row>
    <row r="26" spans="1:21" ht="42.75">
      <c r="A26" s="15" t="s">
        <v>32</v>
      </c>
      <c r="B26" s="16">
        <f aca="true" t="shared" si="5" ref="B26:U26">161.3*B25/100</f>
        <v>4.434040574444157</v>
      </c>
      <c r="C26" s="16">
        <f t="shared" si="5"/>
        <v>0.6534226857859676</v>
      </c>
      <c r="D26" s="16">
        <f t="shared" si="5"/>
        <v>0.38286946102604036</v>
      </c>
      <c r="E26" s="16">
        <f t="shared" si="5"/>
        <v>66.35536486720306</v>
      </c>
      <c r="F26" s="16">
        <f t="shared" si="5"/>
        <v>5.7074056254866345</v>
      </c>
      <c r="G26" s="16">
        <f t="shared" si="5"/>
        <v>0.32347215589583883</v>
      </c>
      <c r="H26" s="16">
        <f t="shared" si="5"/>
        <v>1.2559044900077863</v>
      </c>
      <c r="I26" s="16">
        <f t="shared" si="5"/>
        <v>13.223278830348647</v>
      </c>
      <c r="J26" s="16">
        <f t="shared" si="5"/>
        <v>10.36173533610174</v>
      </c>
      <c r="K26" s="16">
        <f t="shared" si="5"/>
        <v>0</v>
      </c>
      <c r="L26" s="16">
        <f t="shared" si="5"/>
        <v>0</v>
      </c>
      <c r="M26" s="16">
        <f t="shared" si="5"/>
        <v>0.21821340513885282</v>
      </c>
      <c r="N26" s="16">
        <f t="shared" si="5"/>
        <v>0</v>
      </c>
      <c r="O26" s="16">
        <f t="shared" si="5"/>
        <v>0</v>
      </c>
      <c r="P26" s="16">
        <f t="shared" si="5"/>
        <v>0</v>
      </c>
      <c r="Q26" s="16">
        <f t="shared" si="5"/>
        <v>0</v>
      </c>
      <c r="R26" s="16">
        <f t="shared" si="5"/>
        <v>0</v>
      </c>
      <c r="S26" s="16">
        <f t="shared" si="5"/>
        <v>10.20213080716325</v>
      </c>
      <c r="T26" s="16">
        <f t="shared" si="5"/>
        <v>11.171968163335928</v>
      </c>
      <c r="U26" s="17">
        <f t="shared" si="5"/>
        <v>4.222978847651181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2011-08-05T04:33:40Z</dcterms:created>
  <dcterms:modified xsi:type="dcterms:W3CDTF">2011-08-05T04:34:29Z</dcterms:modified>
  <cp:category/>
  <cp:version/>
  <cp:contentType/>
  <cp:contentStatus/>
</cp:coreProperties>
</file>