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60" windowWidth="13515" windowHeight="6915" activeTab="0"/>
  </bookViews>
  <sheets>
    <sheet name="φακές με τρι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<sst xmlns="http://schemas.openxmlformats.org/spreadsheetml/2006/main" count="83" uniqueCount="52">
  <si>
    <t>ΦΑΚΕΣ ΜΕ ΤΡΙΝ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</si>
  <si>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</si>
  <si>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</si>
  <si>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</si>
  <si>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</si>
  <si>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</si>
  <si>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</si>
  <si>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</si>
  <si>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</si>
  <si>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</si>
  <si>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</si>
  <si>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</si>
  <si>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</si>
  <si>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</si>
  <si>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</si>
  <si>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</si>
  <si>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</si>
  <si>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</si>
  <si>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</si>
  <si>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</si>
  <si>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</si>
  <si>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</si>
  <si>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</si>
  <si>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φλιτζ. φακές αλεσμένες</t>
  </si>
  <si>
    <t>5 φλιτζ. νερό</t>
  </si>
  <si>
    <t>3/4 φλιτζ. τριν</t>
  </si>
  <si>
    <t>1/4 φλιτζ. ελαιόλαδο</t>
  </si>
  <si>
    <t>tr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</si>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</sst>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0" fontId="20" fillId="0" borderId="0" xfId="56" applyFont="1" applyAlignment="1">
      <alignment wrapText="1" shrinkToFit="1"/>
      <protection/>
    </xf>
    <xf numFmtId="0" fontId="21" fillId="0" borderId="10" xfId="0" applyFont="1" applyBorder="1" applyAlignment="1">
      <alignment wrapText="1" shrinkToFit="1"/>
    </xf>
    <xf numFmtId="0" fontId="21" fillId="0" borderId="11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0" xfId="56" applyFont="1" applyAlignment="1">
      <alignment wrapText="1"/>
      <protection/>
    </xf>
    <xf numFmtId="0" fontId="0" fillId="0" borderId="13" xfId="56" applyFont="1" applyBorder="1" applyAlignment="1">
      <alignment wrapText="1"/>
      <protection/>
    </xf>
    <xf numFmtId="2" fontId="0" fillId="0" borderId="0" xfId="56" applyNumberFormat="1" applyFont="1" applyBorder="1" applyAlignment="1">
      <alignment wrapText="1"/>
      <protection/>
    </xf>
    <xf numFmtId="2" fontId="0" fillId="0" borderId="14" xfId="56" applyNumberFormat="1" applyFont="1" applyBorder="1" applyAlignment="1">
      <alignment wrapText="1"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18" xfId="56" applyBorder="1" applyAlignment="1">
      <alignment wrapText="1"/>
      <protection/>
    </xf>
    <xf numFmtId="0" fontId="21" fillId="0" borderId="19" xfId="0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0" fontId="0" fillId="0" borderId="0" xfId="56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47">
          <cell r="B47">
            <v>342</v>
          </cell>
          <cell r="C47">
            <v>9.8</v>
          </cell>
          <cell r="D47">
            <v>74.1</v>
          </cell>
          <cell r="E47">
            <v>12</v>
          </cell>
          <cell r="F47">
            <v>1.8</v>
          </cell>
          <cell r="G47">
            <v>5.1</v>
          </cell>
          <cell r="H47">
            <v>0</v>
          </cell>
          <cell r="I47">
            <v>70.8</v>
          </cell>
          <cell r="J47">
            <v>3.3</v>
          </cell>
          <cell r="K47">
            <v>25</v>
          </cell>
          <cell r="L47">
            <v>190</v>
          </cell>
          <cell r="M47">
            <v>56</v>
          </cell>
          <cell r="N47">
            <v>25</v>
          </cell>
          <cell r="O47">
            <v>0.9</v>
          </cell>
          <cell r="P47">
            <v>3</v>
          </cell>
          <cell r="Q47">
            <v>250</v>
          </cell>
          <cell r="R47">
            <v>2.1</v>
          </cell>
          <cell r="S47">
            <v>1.5</v>
          </cell>
          <cell r="T47">
            <v>0.32</v>
          </cell>
          <cell r="U47">
            <v>1</v>
          </cell>
          <cell r="V47" t="str">
            <v>tr</v>
          </cell>
          <cell r="W47">
            <v>0.22</v>
          </cell>
          <cell r="X47">
            <v>0.03</v>
          </cell>
          <cell r="Y47">
            <v>0</v>
          </cell>
          <cell r="Z47">
            <v>3.1</v>
          </cell>
          <cell r="AA47">
            <v>0.17</v>
          </cell>
          <cell r="AB47">
            <v>0</v>
          </cell>
          <cell r="AC47">
            <v>34</v>
          </cell>
          <cell r="AD47">
            <v>0</v>
          </cell>
          <cell r="AE47">
            <v>0</v>
          </cell>
          <cell r="AF47">
            <v>0</v>
          </cell>
          <cell r="AH47">
            <v>4.7368421052631575</v>
          </cell>
          <cell r="AI47">
            <v>14.035087719298245</v>
          </cell>
          <cell r="AJ47">
            <v>86.66666666666666</v>
          </cell>
          <cell r="AK47">
            <v>0.5263157894736842</v>
          </cell>
          <cell r="AL47">
            <v>3.8596491228070176</v>
          </cell>
          <cell r="AM47">
            <v>0.2</v>
          </cell>
          <cell r="AN47">
            <v>0.2</v>
          </cell>
          <cell r="AO47">
            <v>0.8</v>
          </cell>
        </row>
        <row r="94">
          <cell r="B94">
            <v>297</v>
          </cell>
          <cell r="C94">
            <v>10.8</v>
          </cell>
          <cell r="D94">
            <v>48.8</v>
          </cell>
          <cell r="E94">
            <v>24.3</v>
          </cell>
          <cell r="F94">
            <v>1.9</v>
          </cell>
          <cell r="G94">
            <v>8.9</v>
          </cell>
          <cell r="H94">
            <v>0</v>
          </cell>
          <cell r="I94">
            <v>44.5</v>
          </cell>
          <cell r="J94">
            <v>1.2</v>
          </cell>
          <cell r="K94">
            <v>71</v>
          </cell>
          <cell r="L94">
            <v>350</v>
          </cell>
          <cell r="M94">
            <v>110</v>
          </cell>
          <cell r="N94">
            <v>87</v>
          </cell>
          <cell r="O94">
            <v>1.4</v>
          </cell>
          <cell r="P94">
            <v>12</v>
          </cell>
          <cell r="Q94">
            <v>940</v>
          </cell>
          <cell r="R94">
            <v>11.1</v>
          </cell>
          <cell r="S94">
            <v>3.9</v>
          </cell>
          <cell r="T94">
            <v>1.02</v>
          </cell>
          <cell r="U94">
            <v>105</v>
          </cell>
          <cell r="W94">
            <v>0.41</v>
          </cell>
          <cell r="X94">
            <v>0.27</v>
          </cell>
          <cell r="Z94">
            <v>2.2</v>
          </cell>
          <cell r="AA94">
            <v>0.93</v>
          </cell>
          <cell r="AB94">
            <v>0</v>
          </cell>
          <cell r="AC94">
            <v>110</v>
          </cell>
          <cell r="AE94">
            <v>0</v>
          </cell>
          <cell r="AF94">
            <v>0</v>
          </cell>
          <cell r="AH94">
            <v>5.757575757575757</v>
          </cell>
          <cell r="AI94">
            <v>32.72727272727273</v>
          </cell>
          <cell r="AJ94">
            <v>65.72390572390573</v>
          </cell>
          <cell r="AK94">
            <v>0.6060606060606061</v>
          </cell>
          <cell r="AL94">
            <v>1.6161616161616161</v>
          </cell>
          <cell r="AM94">
            <v>0.2</v>
          </cell>
          <cell r="AN94">
            <v>0.3</v>
          </cell>
          <cell r="AO94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55" zoomScaleNormal="55" zoomScalePageLayoutView="55" workbookViewId="0" topLeftCell="A1">
      <selection activeCell="A11" sqref="A11"/>
    </sheetView>
  </sheetViews>
  <sheetFormatPr defaultColWidth="9.140625" defaultRowHeight="15"/>
  <cols>
    <col min="1" max="1" width="26.00390625" style="20" customWidth="1"/>
    <col min="2" max="2" width="9.140625" style="2" customWidth="1"/>
    <col min="3" max="3" width="10.57421875" style="2" bestFit="1" customWidth="1"/>
    <col min="4" max="4" width="11.140625" style="2" customWidth="1"/>
    <col min="5" max="5" width="16.28125" style="2" customWidth="1"/>
    <col min="6" max="8" width="9.140625" style="2" customWidth="1"/>
    <col min="9" max="9" width="11.28125" style="2" customWidth="1"/>
    <col min="10" max="12" width="9.140625" style="2" customWidth="1"/>
    <col min="13" max="13" width="11.28125" style="2" customWidth="1"/>
    <col min="14" max="14" width="12.28125" style="2" customWidth="1"/>
    <col min="15" max="15" width="9.140625" style="2" customWidth="1"/>
    <col min="16" max="16" width="11.28125" style="2" customWidth="1"/>
    <col min="17" max="17" width="9.140625" style="2" customWidth="1"/>
    <col min="18" max="18" width="10.57421875" style="2" customWidth="1"/>
    <col min="19" max="21" width="9.140625" style="2" customWidth="1"/>
    <col min="22" max="22" width="10.421875" style="2" customWidth="1"/>
    <col min="23" max="16384" width="9.140625" style="2" customWidth="1"/>
  </cols>
  <sheetData>
    <row r="1" spans="1:47" ht="18">
      <c r="A1" s="1" t="s">
        <v>0</v>
      </c>
      <c r="B1" s="1"/>
      <c r="AQ1" s="3"/>
      <c r="AR1" s="3"/>
      <c r="AS1" s="3"/>
      <c r="AT1" s="3"/>
      <c r="AU1" s="3"/>
    </row>
    <row r="2" spans="1:2" ht="18">
      <c r="A2" s="1" t="s">
        <v>1</v>
      </c>
      <c r="B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200</v>
      </c>
      <c r="C5" s="8">
        <f>2*'[1]ΣΥΣΤΑΣΗ ΤΡΟΦΙΜΩΝ'!B94</f>
        <v>594</v>
      </c>
      <c r="D5" s="8">
        <f>2*'[1]ΣΥΣΤΑΣΗ ΤΡΟΦΙΜΩΝ'!C94</f>
        <v>21.6</v>
      </c>
      <c r="E5" s="8">
        <f>2*'[1]ΣΥΣΤΑΣΗ ΤΡΟΦΙΜΩΝ'!D94</f>
        <v>97.6</v>
      </c>
      <c r="F5" s="8">
        <f>2*'[1]ΣΥΣΤΑΣΗ ΤΡΟΦΙΜΩΝ'!E94</f>
        <v>48.6</v>
      </c>
      <c r="G5" s="8">
        <f>2*'[1]ΣΥΣΤΑΣΗ ΤΡΟΦΙΜΩΝ'!F94</f>
        <v>3.8</v>
      </c>
      <c r="H5" s="8">
        <f>2*'[1]ΣΥΣΤΑΣΗ ΤΡΟΦΙΜΩΝ'!G94</f>
        <v>17.8</v>
      </c>
      <c r="I5" s="8">
        <f>2*'[1]ΣΥΣΤΑΣΗ ΤΡΟΦΙΜΩΝ'!H94</f>
        <v>0</v>
      </c>
      <c r="J5" s="8">
        <f>2*'[1]ΣΥΣΤΑΣΗ ΤΡΟΦΙΜΩΝ'!I94</f>
        <v>89</v>
      </c>
      <c r="K5" s="8">
        <f>2*'[1]ΣΥΣΤΑΣΗ ΤΡΟΦΙΜΩΝ'!J94</f>
        <v>2.4</v>
      </c>
      <c r="L5" s="8">
        <f>2*'[1]ΣΥΣΤΑΣΗ ΤΡΟΦΙΜΩΝ'!K94*0.9</f>
        <v>127.8</v>
      </c>
      <c r="M5" s="8">
        <f>2*'[1]ΣΥΣΤΑΣΗ ΤΡΟΦΙΜΩΝ'!L94*0.9</f>
        <v>630</v>
      </c>
      <c r="N5" s="8">
        <f>2*'[1]ΣΥΣΤΑΣΗ ΤΡΟΦΙΜΩΝ'!M94*0.8</f>
        <v>176</v>
      </c>
      <c r="O5" s="8">
        <f>2*'[1]ΣΥΣΤΑΣΗ ΤΡΟΦΙΜΩΝ'!N94</f>
        <v>174</v>
      </c>
      <c r="P5" s="8">
        <f>2*'[1]ΣΥΣΤΑΣΗ ΤΡΟΦΙΜΩΝ'!O94</f>
        <v>2.8</v>
      </c>
      <c r="Q5" s="8">
        <f>2*'[1]ΣΥΣΤΑΣΗ ΤΡΟΦΙΜΩΝ'!P94*0.95</f>
        <v>22.799999999999997</v>
      </c>
      <c r="R5" s="8">
        <f>2*'[1]ΣΥΣΤΑΣΗ ΤΡΟΦΙΜΩΝ'!Q94*0.75</f>
        <v>1410</v>
      </c>
      <c r="S5" s="8">
        <f>2*'[1]ΣΥΣΤΑΣΗ ΤΡΟΦΙΜΩΝ'!R94*0.85</f>
        <v>18.869999999999997</v>
      </c>
      <c r="T5" s="8">
        <f>2*'[1]ΣΥΣΤΑΣΗ ΤΡΟΦΙΜΩΝ'!S94*0.9</f>
        <v>7.02</v>
      </c>
      <c r="U5" s="8">
        <f>2*'[1]ΣΥΣΤΑΣΗ ΤΡΟΦΙΜΩΝ'!T94*0.7</f>
        <v>1.428</v>
      </c>
      <c r="V5" s="9">
        <f>2*'[1]ΣΥΣΤΑΣΗ ΤΡΟΦΙΜΩΝ'!U94</f>
        <v>210</v>
      </c>
    </row>
    <row r="6" spans="1:47" ht="14.25">
      <c r="A6" s="7" t="s">
        <v>24</v>
      </c>
      <c r="B6" s="8">
        <v>1200</v>
      </c>
      <c r="C6" s="8"/>
      <c r="D6" s="8">
        <v>1200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AQ6" s="10"/>
      <c r="AR6" s="10"/>
      <c r="AS6" s="10"/>
      <c r="AT6" s="10"/>
      <c r="AU6" s="10"/>
    </row>
    <row r="7" spans="1:47" ht="14.25">
      <c r="A7" s="7" t="s">
        <v>25</v>
      </c>
      <c r="B7" s="8">
        <v>150</v>
      </c>
      <c r="C7" s="8">
        <f>1.5*'[1]ΣΥΣΤΑΣΗ ΤΡΟΦΙΜΩΝ'!B47</f>
        <v>513</v>
      </c>
      <c r="D7" s="8">
        <f>1.5*'[1]ΣΥΣΤΑΣΗ ΤΡΟΦΙΜΩΝ'!C47</f>
        <v>14.700000000000001</v>
      </c>
      <c r="E7" s="8">
        <f>1.5*'[1]ΣΥΣΤΑΣΗ ΤΡΟΦΙΜΩΝ'!D47</f>
        <v>111.14999999999999</v>
      </c>
      <c r="F7" s="8">
        <f>1.5*'[1]ΣΥΣΤΑΣΗ ΤΡΟΦΙΜΩΝ'!E47</f>
        <v>18</v>
      </c>
      <c r="G7" s="8">
        <f>1.5*'[1]ΣΥΣΤΑΣΗ ΤΡΟΦΙΜΩΝ'!F47</f>
        <v>2.7</v>
      </c>
      <c r="H7" s="8">
        <f>1.5*'[1]ΣΥΣΤΑΣΗ ΤΡΟΦΙΜΩΝ'!G47</f>
        <v>7.6499999999999995</v>
      </c>
      <c r="I7" s="8">
        <f>1.5*'[1]ΣΥΣΤΑΣΗ ΤΡΟΦΙΜΩΝ'!H47</f>
        <v>0</v>
      </c>
      <c r="J7" s="8">
        <f>1.5*'[1]ΣΥΣΤΑΣΗ ΤΡΟΦΙΜΩΝ'!I47</f>
        <v>106.19999999999999</v>
      </c>
      <c r="K7" s="8">
        <f>1.5*'[1]ΣΥΣΤΑΣΗ ΤΡΟΦΙΜΩΝ'!J47</f>
        <v>4.949999999999999</v>
      </c>
      <c r="L7" s="8">
        <f>1.5*'[1]ΣΥΣΤΑΣΗ ΤΡΟΦΙΜΩΝ'!K47</f>
        <v>37.5</v>
      </c>
      <c r="M7" s="8">
        <f>1.5*'[1]ΣΥΣΤΑΣΗ ΤΡΟΦΙΜΩΝ'!L47</f>
        <v>285</v>
      </c>
      <c r="N7" s="8">
        <f>1.5*'[1]ΣΥΣΤΑΣΗ ΤΡΟΦΙΜΩΝ'!M47</f>
        <v>84</v>
      </c>
      <c r="O7" s="8">
        <f>1.5*'[1]ΣΥΣΤΑΣΗ ΤΡΟΦΙΜΩΝ'!N47</f>
        <v>37.5</v>
      </c>
      <c r="P7" s="8">
        <f>1.5*'[1]ΣΥΣΤΑΣΗ ΤΡΟΦΙΜΩΝ'!O47</f>
        <v>1.35</v>
      </c>
      <c r="Q7" s="8">
        <f>1.5*'[1]ΣΥΣΤΑΣΗ ΤΡΟΦΙΜΩΝ'!P47</f>
        <v>4.5</v>
      </c>
      <c r="R7" s="8">
        <f>1.5*'[1]ΣΥΣΤΑΣΗ ΤΡΟΦΙΜΩΝ'!Q47</f>
        <v>375</v>
      </c>
      <c r="S7" s="8">
        <f>1.5*'[1]ΣΥΣΤΑΣΗ ΤΡΟΦΙΜΩΝ'!R47</f>
        <v>3.1500000000000004</v>
      </c>
      <c r="T7" s="8">
        <f>1.5*'[1]ΣΥΣΤΑΣΗ ΤΡΟΦΙΜΩΝ'!S47</f>
        <v>2.25</v>
      </c>
      <c r="U7" s="8">
        <f>1.5*'[1]ΣΥΣΤΑΣΗ ΤΡΟΦΙΜΩΝ'!T47</f>
        <v>0.48</v>
      </c>
      <c r="V7" s="9">
        <f>1.5*'[1]ΣΥΣΤΑΣΗ ΤΡΟΦΙΜΩΝ'!U47</f>
        <v>1.5</v>
      </c>
      <c r="AQ7" s="10"/>
      <c r="AR7" s="10"/>
      <c r="AS7" s="10"/>
      <c r="AT7" s="10"/>
      <c r="AU7" s="10"/>
    </row>
    <row r="8" spans="1:22" ht="14.25">
      <c r="A8" s="7" t="s">
        <v>26</v>
      </c>
      <c r="B8" s="8">
        <v>55</v>
      </c>
      <c r="C8" s="8">
        <f>0.55*'[1]ΣΥΣΤΑΣΗ ΤΡΟΦΙΜΩΝ'!B22</f>
        <v>494.45000000000005</v>
      </c>
      <c r="D8" s="8" t="s">
        <v>27</v>
      </c>
      <c r="E8" s="8" t="s">
        <v>27</v>
      </c>
      <c r="F8" s="8" t="s">
        <v>27</v>
      </c>
      <c r="G8" s="8">
        <f>0.55*'[1]ΣΥΣΤΑΣΗ ΤΡΟΦΙΜΩΝ'!F22</f>
        <v>54.94500000000001</v>
      </c>
      <c r="H8" s="8">
        <f>0.55*'[1]ΣΥΣΤΑΣΗ ΤΡΟΦΙΜΩΝ'!G22</f>
        <v>0</v>
      </c>
      <c r="I8" s="8">
        <f>0.55*'[1]ΣΥΣΤΑΣΗ ΤΡΟΦΙΜΩΝ'!H22</f>
        <v>0</v>
      </c>
      <c r="J8" s="8">
        <f>0.55*'[1]ΣΥΣΤΑΣΗ ΤΡΟΦΙΜΩΝ'!I22</f>
        <v>0</v>
      </c>
      <c r="K8" s="8">
        <f>0.55*'[1]ΣΥΣΤΑΣΗ ΤΡΟΦΙΜΩΝ'!J22</f>
        <v>0</v>
      </c>
      <c r="L8" s="8" t="s">
        <v>27</v>
      </c>
      <c r="M8" s="8" t="s">
        <v>27</v>
      </c>
      <c r="N8" s="8" t="s">
        <v>27</v>
      </c>
      <c r="O8" s="8" t="s">
        <v>27</v>
      </c>
      <c r="P8" s="8" t="s">
        <v>27</v>
      </c>
      <c r="Q8" s="8" t="s">
        <v>27</v>
      </c>
      <c r="R8" s="8" t="s">
        <v>27</v>
      </c>
      <c r="S8" s="8" t="s">
        <v>27</v>
      </c>
      <c r="T8" s="8" t="s">
        <v>27</v>
      </c>
      <c r="U8" s="8" t="s">
        <v>27</v>
      </c>
      <c r="V8" s="9" t="s">
        <v>27</v>
      </c>
    </row>
    <row r="9" spans="1:22" ht="14.25">
      <c r="A9" s="11" t="s">
        <v>28</v>
      </c>
      <c r="B9" s="12">
        <f aca="true" t="shared" si="0" ref="B9:V9">SUM(B5:B8)</f>
        <v>1605</v>
      </c>
      <c r="C9" s="12">
        <f t="shared" si="0"/>
        <v>1601.45</v>
      </c>
      <c r="D9" s="12">
        <f t="shared" si="0"/>
        <v>1236.3</v>
      </c>
      <c r="E9" s="12">
        <f t="shared" si="0"/>
        <v>208.75</v>
      </c>
      <c r="F9" s="12">
        <f t="shared" si="0"/>
        <v>66.6</v>
      </c>
      <c r="G9" s="12">
        <f t="shared" si="0"/>
        <v>61.44500000000001</v>
      </c>
      <c r="H9" s="12">
        <f t="shared" si="0"/>
        <v>25.45</v>
      </c>
      <c r="I9" s="12">
        <f t="shared" si="0"/>
        <v>0</v>
      </c>
      <c r="J9" s="12">
        <f t="shared" si="0"/>
        <v>195.2</v>
      </c>
      <c r="K9" s="12">
        <f t="shared" si="0"/>
        <v>7.35</v>
      </c>
      <c r="L9" s="12">
        <f t="shared" si="0"/>
        <v>165.3</v>
      </c>
      <c r="M9" s="12">
        <f t="shared" si="0"/>
        <v>915</v>
      </c>
      <c r="N9" s="12">
        <f t="shared" si="0"/>
        <v>260</v>
      </c>
      <c r="O9" s="12">
        <f t="shared" si="0"/>
        <v>211.5</v>
      </c>
      <c r="P9" s="12">
        <f t="shared" si="0"/>
        <v>4.15</v>
      </c>
      <c r="Q9" s="12">
        <f t="shared" si="0"/>
        <v>27.299999999999997</v>
      </c>
      <c r="R9" s="12">
        <f t="shared" si="0"/>
        <v>1785</v>
      </c>
      <c r="S9" s="12">
        <f t="shared" si="0"/>
        <v>22.019999999999996</v>
      </c>
      <c r="T9" s="12">
        <f t="shared" si="0"/>
        <v>9.27</v>
      </c>
      <c r="U9" s="12">
        <f t="shared" si="0"/>
        <v>1.908</v>
      </c>
      <c r="V9" s="13">
        <f t="shared" si="0"/>
        <v>211.5</v>
      </c>
    </row>
    <row r="10" spans="1:22" ht="28.5">
      <c r="A10" s="11" t="s">
        <v>29</v>
      </c>
      <c r="B10" s="12">
        <v>100</v>
      </c>
      <c r="C10" s="12">
        <f aca="true" t="shared" si="1" ref="C10:V10">100*C9/$B$9</f>
        <v>99.77881619937695</v>
      </c>
      <c r="D10" s="12">
        <f t="shared" si="1"/>
        <v>77.02803738317758</v>
      </c>
      <c r="E10" s="12">
        <f t="shared" si="1"/>
        <v>13.006230529595015</v>
      </c>
      <c r="F10" s="12">
        <f t="shared" si="1"/>
        <v>4.149532710280373</v>
      </c>
      <c r="G10" s="12">
        <f t="shared" si="1"/>
        <v>3.8283489096573216</v>
      </c>
      <c r="H10" s="12">
        <f t="shared" si="1"/>
        <v>1.5856697819314642</v>
      </c>
      <c r="I10" s="12">
        <f t="shared" si="1"/>
        <v>0</v>
      </c>
      <c r="J10" s="12">
        <f t="shared" si="1"/>
        <v>12.161993769470405</v>
      </c>
      <c r="K10" s="12">
        <f t="shared" si="1"/>
        <v>0.45794392523364486</v>
      </c>
      <c r="L10" s="12">
        <f t="shared" si="1"/>
        <v>10.299065420560748</v>
      </c>
      <c r="M10" s="12">
        <f t="shared" si="1"/>
        <v>57.00934579439252</v>
      </c>
      <c r="N10" s="12">
        <f t="shared" si="1"/>
        <v>16.1993769470405</v>
      </c>
      <c r="O10" s="12">
        <f t="shared" si="1"/>
        <v>13.177570093457945</v>
      </c>
      <c r="P10" s="12">
        <f t="shared" si="1"/>
        <v>0.25856697819314645</v>
      </c>
      <c r="Q10" s="12">
        <f t="shared" si="1"/>
        <v>1.700934579439252</v>
      </c>
      <c r="R10" s="12">
        <f t="shared" si="1"/>
        <v>111.21495327102804</v>
      </c>
      <c r="S10" s="12">
        <f t="shared" si="1"/>
        <v>1.3719626168224297</v>
      </c>
      <c r="T10" s="12">
        <f t="shared" si="1"/>
        <v>0.577570093457944</v>
      </c>
      <c r="U10" s="12">
        <f t="shared" si="1"/>
        <v>0.11887850467289719</v>
      </c>
      <c r="V10" s="13">
        <f t="shared" si="1"/>
        <v>13.177570093457945</v>
      </c>
    </row>
    <row r="11" spans="1:22" ht="28.5">
      <c r="A11" s="14" t="s">
        <v>30</v>
      </c>
      <c r="B11" s="15">
        <v>196.08</v>
      </c>
      <c r="C11" s="15">
        <f>$B$11*C10/100</f>
        <v>195.64630280373834</v>
      </c>
      <c r="D11" s="15">
        <f>$B$11*D10/100-96.08</f>
        <v>54.95657570093461</v>
      </c>
      <c r="E11" s="15">
        <f aca="true" t="shared" si="2" ref="E11:V11">$B$11*E10/100</f>
        <v>25.50261682242991</v>
      </c>
      <c r="F11" s="15">
        <f t="shared" si="2"/>
        <v>8.136403738317757</v>
      </c>
      <c r="G11" s="15">
        <f t="shared" si="2"/>
        <v>7.506626542056076</v>
      </c>
      <c r="H11" s="15">
        <f t="shared" si="2"/>
        <v>3.109181308411215</v>
      </c>
      <c r="I11" s="15">
        <f t="shared" si="2"/>
        <v>0</v>
      </c>
      <c r="J11" s="15">
        <f t="shared" si="2"/>
        <v>23.84723738317757</v>
      </c>
      <c r="K11" s="15">
        <f t="shared" si="2"/>
        <v>0.8979364485981308</v>
      </c>
      <c r="L11" s="15">
        <f t="shared" si="2"/>
        <v>20.194407476635515</v>
      </c>
      <c r="M11" s="15">
        <f t="shared" si="2"/>
        <v>111.78392523364487</v>
      </c>
      <c r="N11" s="15">
        <f t="shared" si="2"/>
        <v>31.76373831775701</v>
      </c>
      <c r="O11" s="15">
        <f t="shared" si="2"/>
        <v>25.83857943925234</v>
      </c>
      <c r="P11" s="15">
        <f t="shared" si="2"/>
        <v>0.5069981308411216</v>
      </c>
      <c r="Q11" s="15">
        <f t="shared" si="2"/>
        <v>3.3351925233644857</v>
      </c>
      <c r="R11" s="15">
        <f t="shared" si="2"/>
        <v>218.07028037383176</v>
      </c>
      <c r="S11" s="15">
        <f t="shared" si="2"/>
        <v>2.6901442990654205</v>
      </c>
      <c r="T11" s="15">
        <f t="shared" si="2"/>
        <v>1.1324994392523366</v>
      </c>
      <c r="U11" s="15">
        <f t="shared" si="2"/>
        <v>0.23309697196261683</v>
      </c>
      <c r="V11" s="16">
        <f t="shared" si="2"/>
        <v>25.83857943925234</v>
      </c>
    </row>
    <row r="15" spans="1:21" ht="60">
      <c r="A15" s="17"/>
      <c r="B15" s="18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5" t="s">
        <v>36</v>
      </c>
      <c r="H15" s="5" t="s">
        <v>37</v>
      </c>
      <c r="I15" s="5" t="s">
        <v>38</v>
      </c>
      <c r="J15" s="5" t="s">
        <v>39</v>
      </c>
      <c r="K15" s="5" t="s">
        <v>40</v>
      </c>
      <c r="L15" s="5" t="s">
        <v>41</v>
      </c>
      <c r="M15" s="5" t="s">
        <v>42</v>
      </c>
      <c r="N15" s="5" t="s">
        <v>43</v>
      </c>
      <c r="O15" s="5" t="s">
        <v>44</v>
      </c>
      <c r="P15" s="5" t="s">
        <v>45</v>
      </c>
      <c r="Q15" s="5" t="s">
        <v>46</v>
      </c>
      <c r="R15" s="5" t="s">
        <v>47</v>
      </c>
      <c r="S15" s="5" t="s">
        <v>48</v>
      </c>
      <c r="T15" s="5" t="s">
        <v>49</v>
      </c>
      <c r="U15" s="6" t="s">
        <v>50</v>
      </c>
    </row>
    <row r="16" spans="1:21" ht="14.25">
      <c r="A16" s="7" t="s">
        <v>23</v>
      </c>
      <c r="B16" s="8" t="s">
        <v>51</v>
      </c>
      <c r="C16" s="8">
        <f>2*'[1]ΣΥΣΤΑΣΗ ΤΡΟΦΙΜΩΝ'!W94*0.65</f>
        <v>0.533</v>
      </c>
      <c r="D16" s="8">
        <f>2*'[1]ΣΥΣΤΑΣΗ ΤΡΟΦΙΜΩΝ'!X94*0.75</f>
        <v>0.405</v>
      </c>
      <c r="E16" s="8" t="s">
        <v>51</v>
      </c>
      <c r="F16" s="8">
        <f>2*'[1]ΣΥΣΤΑΣΗ ΤΡΟΦΙΜΩΝ'!Z94*0.7</f>
        <v>3.08</v>
      </c>
      <c r="G16" s="8">
        <f>2*'[1]ΣΥΣΤΑΣΗ ΤΡΟΦΙΜΩΝ'!AA94*0.7</f>
        <v>1.302</v>
      </c>
      <c r="H16" s="8">
        <f>2*'[1]ΣΥΣΤΑΣΗ ΤΡΟΦΙΜΩΝ'!AB94</f>
        <v>0</v>
      </c>
      <c r="I16" s="8">
        <f>2*'[1]ΣΥΣΤΑΣΗ ΤΡΟΦΙΜΩΝ'!AC94*0.5</f>
        <v>110</v>
      </c>
      <c r="J16" s="8" t="s">
        <v>27</v>
      </c>
      <c r="K16" s="8">
        <f>2*'[1]ΣΥΣΤΑΣΗ ΤΡΟΦΙΜΩΝ'!AE94</f>
        <v>0</v>
      </c>
      <c r="L16" s="8">
        <f>2*'[1]ΣΥΣΤΑΣΗ ΤΡΟΦΙΜΩΝ'!AF94</f>
        <v>0</v>
      </c>
      <c r="M16" s="8" t="s">
        <v>51</v>
      </c>
      <c r="N16" s="8">
        <f>'[1]ΣΥΣΤΑΣΗ ΤΡΟΦΙΜΩΝ'!AH94</f>
        <v>5.757575757575757</v>
      </c>
      <c r="O16" s="8">
        <f>'[1]ΣΥΣΤΑΣΗ ΤΡΟΦΙΜΩΝ'!AI94</f>
        <v>32.72727272727273</v>
      </c>
      <c r="P16" s="8">
        <f>'[1]ΣΥΣΤΑΣΗ ΤΡΟΦΙΜΩΝ'!AJ94</f>
        <v>65.72390572390573</v>
      </c>
      <c r="Q16" s="8">
        <f>'[1]ΣΥΣΤΑΣΗ ΤΡΟΦΙΜΩΝ'!AK94</f>
        <v>0.6060606060606061</v>
      </c>
      <c r="R16" s="8">
        <f>'[1]ΣΥΣΤΑΣΗ ΤΡΟΦΙΜΩΝ'!AL94</f>
        <v>1.6161616161616161</v>
      </c>
      <c r="S16" s="8">
        <f>2*'[1]ΣΥΣΤΑΣΗ ΤΡΟΦΙΜΩΝ'!AM94</f>
        <v>0.4</v>
      </c>
      <c r="T16" s="8">
        <f>2*'[1]ΣΥΣΤΑΣΗ ΤΡΟΦΙΜΩΝ'!AN94</f>
        <v>0.6</v>
      </c>
      <c r="U16" s="9">
        <f>2*'[1]ΣΥΣΤΑΣΗ ΤΡΟΦΙΜΩΝ'!AO94</f>
        <v>1.6</v>
      </c>
    </row>
    <row r="17" spans="1:21" ht="14.25">
      <c r="A17" s="7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  <row r="18" spans="1:21" ht="14.25">
      <c r="A18" s="7" t="s">
        <v>25</v>
      </c>
      <c r="B18" s="8" t="str">
        <f>'[1]ΣΥΣΤΑΣΗ ΤΡΟΦΙΜΩΝ'!V47</f>
        <v>tr</v>
      </c>
      <c r="C18" s="8">
        <f>1.5*'[1]ΣΥΣΤΑΣΗ ΤΡΟΦΙΜΩΝ'!W47*0.8</f>
        <v>0.264</v>
      </c>
      <c r="D18" s="8">
        <f>1.5*'[1]ΣΥΣΤΑΣΗ ΤΡΟΦΙΜΩΝ'!X47*0.9</f>
        <v>0.0405</v>
      </c>
      <c r="E18" s="8">
        <f>1.5*'[1]ΣΥΣΤΑΣΗ ΤΡΟΦΙΜΩΝ'!Y47</f>
        <v>0</v>
      </c>
      <c r="F18" s="8">
        <f>1.5*'[1]ΣΥΣΤΑΣΗ ΤΡΟΦΙΜΩΝ'!Z47*0.9</f>
        <v>4.1850000000000005</v>
      </c>
      <c r="G18" s="8">
        <f>1.5*'[1]ΣΥΣΤΑΣΗ ΤΡΟΦΙΜΩΝ'!AA47*0.9</f>
        <v>0.2295</v>
      </c>
      <c r="H18" s="8">
        <f>1.5*'[1]ΣΥΣΤΑΣΗ ΤΡΟΦΙΜΩΝ'!AB47</f>
        <v>0</v>
      </c>
      <c r="I18" s="8">
        <f>1.5*'[1]ΣΥΣΤΑΣΗ ΤΡΟΦΙΜΩΝ'!AC47*0.7</f>
        <v>35.699999999999996</v>
      </c>
      <c r="J18" s="8">
        <f>1.5*'[1]ΣΥΣΤΑΣΗ ΤΡΟΦΙΜΩΝ'!AD47</f>
        <v>0</v>
      </c>
      <c r="K18" s="8">
        <f>1.5*'[1]ΣΥΣΤΑΣΗ ΤΡΟΦΙΜΩΝ'!AE47</f>
        <v>0</v>
      </c>
      <c r="L18" s="8">
        <f>1.5*'[1]ΣΥΣΤΑΣΗ ΤΡΟΦΙΜΩΝ'!AF47</f>
        <v>0</v>
      </c>
      <c r="M18" s="8" t="s">
        <v>27</v>
      </c>
      <c r="N18" s="8">
        <f>1.5*'[1]ΣΥΣΤΑΣΗ ΤΡΟΦΙΜΩΝ'!AH47</f>
        <v>7.105263157894736</v>
      </c>
      <c r="O18" s="8">
        <f>1.5*'[1]ΣΥΣΤΑΣΗ ΤΡΟΦΙΜΩΝ'!AI47</f>
        <v>21.052631578947366</v>
      </c>
      <c r="P18" s="8">
        <f>1.5*'[1]ΣΥΣΤΑΣΗ ΤΡΟΦΙΜΩΝ'!AJ47</f>
        <v>130</v>
      </c>
      <c r="Q18" s="8">
        <f>1.5*'[1]ΣΥΣΤΑΣΗ ΤΡΟΦΙΜΩΝ'!AK47</f>
        <v>0.7894736842105263</v>
      </c>
      <c r="R18" s="8">
        <f>1.5*'[1]ΣΥΣΤΑΣΗ ΤΡΟΦΙΜΩΝ'!AL47</f>
        <v>5.7894736842105265</v>
      </c>
      <c r="S18" s="8">
        <f>1.5*'[1]ΣΥΣΤΑΣΗ ΤΡΟΦΙΜΩΝ'!AM47</f>
        <v>0.30000000000000004</v>
      </c>
      <c r="T18" s="8">
        <f>1.5*'[1]ΣΥΣΤΑΣΗ ΤΡΟΦΙΜΩΝ'!AN47</f>
        <v>0.30000000000000004</v>
      </c>
      <c r="U18" s="9">
        <f>1.5*'[1]ΣΥΣΤΑΣΗ ΤΡΟΦΙΜΩΝ'!AO47</f>
        <v>1.2000000000000002</v>
      </c>
    </row>
    <row r="19" spans="1:21" ht="14.25">
      <c r="A19" s="7" t="s">
        <v>26</v>
      </c>
      <c r="B19" s="8" t="s">
        <v>51</v>
      </c>
      <c r="C19" s="8" t="s">
        <v>27</v>
      </c>
      <c r="D19" s="8" t="s">
        <v>27</v>
      </c>
      <c r="E19" s="8" t="s">
        <v>51</v>
      </c>
      <c r="F19" s="8" t="s">
        <v>27</v>
      </c>
      <c r="G19" s="8" t="s">
        <v>27</v>
      </c>
      <c r="H19" s="8">
        <f>0.55*'[1]ΣΥΣΤΑΣΗ ΤΡΟΦΙΜΩΝ'!AB22</f>
        <v>0</v>
      </c>
      <c r="I19" s="8" t="s">
        <v>27</v>
      </c>
      <c r="J19" s="8">
        <f>0.55*'[1]ΣΥΣΤΑΣΗ ΤΡΟΦΙΜΩΝ'!AD22</f>
        <v>0</v>
      </c>
      <c r="K19" s="8">
        <f>0.55*'[1]ΣΥΣΤΑΣΗ ΤΡΟΦΙΜΩΝ'!AE22</f>
        <v>0</v>
      </c>
      <c r="L19" s="8">
        <f>0.55*'[1]ΣΥΣΤΑΣΗ ΤΡΟΦΙΜΩΝ'!AF22</f>
        <v>0</v>
      </c>
      <c r="M19" s="8">
        <f>0.55*'[1]ΣΥΣΤΑΣΗ ΤΡΟΦΙΜΩΝ'!AG22</f>
        <v>2.805</v>
      </c>
      <c r="N19" s="8">
        <f>'[1]ΣΥΣΤΑΣΗ ΤΡΟΦΙΜΩΝ'!AH22</f>
        <v>100.0111234705228</v>
      </c>
      <c r="O19" s="8">
        <v>0</v>
      </c>
      <c r="P19" s="8">
        <v>0</v>
      </c>
      <c r="Q19" s="8">
        <f>'[1]ΣΥΣΤΑΣΗ ΤΡΟΦΙΜΩΝ'!AK22</f>
        <v>14.015572858731923</v>
      </c>
      <c r="R19" s="8">
        <f>'[1]ΣΥΣΤΑΣΗ ΤΡΟΦΙΜΩΝ'!AL22</f>
        <v>0</v>
      </c>
      <c r="S19" s="8">
        <f>0.55*'[1]ΣΥΣΤΑΣΗ ΤΡΟΦΙΜΩΝ'!AM22</f>
        <v>7.700000000000001</v>
      </c>
      <c r="T19" s="8">
        <f>0.55*'[1]ΣΥΣΤΑΣΗ ΤΡΟΦΙΜΩΝ'!AN22</f>
        <v>38.33500000000001</v>
      </c>
      <c r="U19" s="9">
        <f>0.55*'[1]ΣΥΣΤΑΣΗ ΤΡΟΦΙΜΩΝ'!AO22</f>
        <v>6.16</v>
      </c>
    </row>
    <row r="20" spans="1:21" ht="14.25">
      <c r="A20" s="11" t="s">
        <v>28</v>
      </c>
      <c r="B20" s="12">
        <f aca="true" t="shared" si="3" ref="B20:M20">SUM(B16:B19)</f>
        <v>0</v>
      </c>
      <c r="C20" s="12">
        <f t="shared" si="3"/>
        <v>0.797</v>
      </c>
      <c r="D20" s="12">
        <f t="shared" si="3"/>
        <v>0.4455</v>
      </c>
      <c r="E20" s="12">
        <f t="shared" si="3"/>
        <v>0</v>
      </c>
      <c r="F20" s="12">
        <f t="shared" si="3"/>
        <v>7.265000000000001</v>
      </c>
      <c r="G20" s="12">
        <f t="shared" si="3"/>
        <v>1.5315</v>
      </c>
      <c r="H20" s="12">
        <f t="shared" si="3"/>
        <v>0</v>
      </c>
      <c r="I20" s="12">
        <f t="shared" si="3"/>
        <v>145.7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2.805</v>
      </c>
      <c r="N20" s="19">
        <f>9*G9*100/C9</f>
        <v>34.531518311530185</v>
      </c>
      <c r="O20" s="19">
        <f>4*F9*100/C9</f>
        <v>16.634924599581627</v>
      </c>
      <c r="P20" s="19">
        <f>4*E9*100/C9</f>
        <v>52.14024790034031</v>
      </c>
      <c r="Q20" s="8">
        <f>9*S20*100/C9</f>
        <v>4.720721845827219</v>
      </c>
      <c r="R20" s="8">
        <f>4*K9*100/C9</f>
        <v>1.8358362733772517</v>
      </c>
      <c r="S20" s="12">
        <f>SUM(S16:S19)</f>
        <v>8.4</v>
      </c>
      <c r="T20" s="12">
        <f>SUM(T16:T19)</f>
        <v>39.23500000000001</v>
      </c>
      <c r="U20" s="13">
        <f>SUM(U16:U19)</f>
        <v>8.96</v>
      </c>
    </row>
    <row r="21" spans="1:21" ht="28.5">
      <c r="A21" s="11" t="s">
        <v>29</v>
      </c>
      <c r="B21" s="12">
        <f aca="true" t="shared" si="4" ref="B21:M21">100*B20/$B$9</f>
        <v>0</v>
      </c>
      <c r="C21" s="12">
        <f t="shared" si="4"/>
        <v>0.04965732087227415</v>
      </c>
      <c r="D21" s="12">
        <f t="shared" si="4"/>
        <v>0.027757009345794392</v>
      </c>
      <c r="E21" s="12">
        <f t="shared" si="4"/>
        <v>0</v>
      </c>
      <c r="F21" s="12">
        <f t="shared" si="4"/>
        <v>0.4526479750778816</v>
      </c>
      <c r="G21" s="12">
        <f t="shared" si="4"/>
        <v>0.09542056074766356</v>
      </c>
      <c r="H21" s="12">
        <f t="shared" si="4"/>
        <v>0</v>
      </c>
      <c r="I21" s="12">
        <f t="shared" si="4"/>
        <v>9.077881619937694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0.17476635514018693</v>
      </c>
      <c r="N21" s="12"/>
      <c r="O21" s="12"/>
      <c r="P21" s="12"/>
      <c r="Q21" s="12"/>
      <c r="R21" s="12"/>
      <c r="S21" s="12">
        <f>100*S20/$B$9</f>
        <v>0.5233644859813084</v>
      </c>
      <c r="T21" s="12">
        <f>100*T20/$B$9</f>
        <v>2.4445482866043617</v>
      </c>
      <c r="U21" s="13">
        <f>100*U20/$B$9</f>
        <v>0.5582554517133957</v>
      </c>
    </row>
    <row r="22" spans="1:21" ht="28.5">
      <c r="A22" s="14" t="s">
        <v>30</v>
      </c>
      <c r="B22" s="15">
        <f aca="true" t="shared" si="5" ref="B22:M22">$B$11*B21/100</f>
        <v>0</v>
      </c>
      <c r="C22" s="15">
        <f t="shared" si="5"/>
        <v>0.09736807476635516</v>
      </c>
      <c r="D22" s="15">
        <f t="shared" si="5"/>
        <v>0.054425943925233644</v>
      </c>
      <c r="E22" s="15">
        <f t="shared" si="5"/>
        <v>0</v>
      </c>
      <c r="F22" s="15">
        <f t="shared" si="5"/>
        <v>0.8875521495327103</v>
      </c>
      <c r="G22" s="15">
        <f t="shared" si="5"/>
        <v>0.1871006355140187</v>
      </c>
      <c r="H22" s="15">
        <f t="shared" si="5"/>
        <v>0</v>
      </c>
      <c r="I22" s="15">
        <f t="shared" si="5"/>
        <v>17.79991028037383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0.34268186915887855</v>
      </c>
      <c r="N22" s="15"/>
      <c r="O22" s="15"/>
      <c r="P22" s="15"/>
      <c r="Q22" s="15"/>
      <c r="R22" s="15"/>
      <c r="S22" s="15">
        <f>$B$11*S21/100</f>
        <v>1.0262130841121495</v>
      </c>
      <c r="T22" s="15">
        <f>$B$11*T21/100</f>
        <v>4.793270280373833</v>
      </c>
      <c r="U22" s="16">
        <f>$B$11*U21/100</f>
        <v>1.0946272897196265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2011-08-05T06:23:08Z</dcterms:created>
  <dcterms:modified xsi:type="dcterms:W3CDTF">2011-08-05T06:23:20Z</dcterms:modified>
  <cp:category/>
  <cp:version/>
  <cp:contentType/>
  <cp:contentStatus/>
</cp:coreProperties>
</file>