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85" windowWidth="14715" windowHeight="8190" activeTab="0"/>
  </bookViews>
  <sheets>
    <sheet name="Μακαρόνια φούρνου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<sst xmlns="http://schemas.openxmlformats.org/spreadsheetml/2006/main" count="146" uniqueCount="62">
  <si>
    <t>ΜΑΚΑΡΟΝΙΑ ΦΟΥΡΝΟΥ</t>
  </si>
  <si>
    <t>Τρόπος παρασκευής: βράσιμο και ψλησιμο</t>
  </si>
  <si>
    <t>Quantity (g)</t>
  </si>
  <si>
    <t>Energy (kcal)</t>
  </si>
  <si>
    <t>Moisture (g)</t>
  </si>
  <si>
    <t>Carbonhydrates (g)</t>
  </si>
  <si>
    <t>Protein (g)</t>
  </si>
  <si>
    <t>Fat (g)</t>
  </si>
  <si>
    <t>Fiber (g)</t>
  </si>
  <si>
    <t>Cholesterol (mg)</t>
  </si>
  <si>
    <t>Starch (g)</t>
  </si>
  <si>
    <t>Totals Sugars (g)</t>
  </si>
  <si>
    <t>Calcium (mg)</t>
  </si>
  <si>
    <t>Phosphorus (mg)</t>
  </si>
  <si>
    <t>Magnesium (mg)</t>
  </si>
  <si>
    <t>Clorine (mg)</t>
  </si>
  <si>
    <t>Manganese (mg)</t>
  </si>
  <si>
    <t>Sodium (mg)</t>
  </si>
  <si>
    <t>Potassium  (mg)</t>
  </si>
  <si>
    <t>Iron (mg)</t>
  </si>
  <si>
    <t>Zinc (mg)</t>
  </si>
  <si>
    <t>Copper (mg)</t>
  </si>
  <si>
    <t>Selenium (μg)</t>
  </si>
  <si>
    <t>1 πακέτο μακαρόνια χοντρά (500g)</t>
  </si>
  <si>
    <t>tr</t>
  </si>
  <si>
    <t>n</t>
  </si>
  <si>
    <t>1 κρεμμύδι μέτριο ψιλοκομμένο</t>
  </si>
  <si>
    <t>1/3 φλιτζ λάδι</t>
  </si>
  <si>
    <t>650g κιμάς μοσχαρίσιος με αλάτι</t>
  </si>
  <si>
    <t>πιπέρι</t>
  </si>
  <si>
    <t>μαϊντανός</t>
  </si>
  <si>
    <t>1 φλιτζ. χαλούμι</t>
  </si>
  <si>
    <t>-</t>
  </si>
  <si>
    <t>3 κουταλιές λάδι</t>
  </si>
  <si>
    <t>6 κουταλιές αλέυρι</t>
  </si>
  <si>
    <t>5 φλιτζ γάλα</t>
  </si>
  <si>
    <t>αλάτι</t>
  </si>
  <si>
    <t>2 αυγά</t>
  </si>
  <si>
    <t>1/2 φλιτζ χαλούμι</t>
  </si>
  <si>
    <t>ΣΥΝΟΛΟ</t>
  </si>
  <si>
    <t>ΣΥΝΟΛΟ ΣΕ 100g ΩΜΟΥ ΠΡΟΪΟΝΤΟΣ</t>
  </si>
  <si>
    <t>ΣΥΝΟΛΟ ΣΕ 100g ΕΤΟΙΜΟΥ ΠΡΟΪΟΝΤΟΣ (-22,1%)</t>
  </si>
  <si>
    <t>Iodine (μg)</t>
  </si>
  <si>
    <t>Thiamin (mg)</t>
  </si>
  <si>
    <t>Riboflavin (mg)</t>
  </si>
  <si>
    <t>BETA CAROTENE EQUIVAL. (μg)</t>
  </si>
  <si>
    <t>Niacin (mg)</t>
  </si>
  <si>
    <t>Vitamin B6 (mg)</t>
  </si>
  <si>
    <t>Vitamin B12 (μg)</t>
  </si>
  <si>
    <t>Folate (μg)</t>
  </si>
  <si>
    <t>Vitamin C (mg)</t>
  </si>
  <si>
    <t>Retinol (μg)</t>
  </si>
  <si>
    <t>Vitamin D (μg)</t>
  </si>
  <si>
    <t>Vitamin E (mg)</t>
  </si>
  <si>
    <t>%energy from fat</t>
  </si>
  <si>
    <t>%energy from protein</t>
  </si>
  <si>
    <t>%energy from carbohydrate</t>
  </si>
  <si>
    <t>%energy from saturated fat</t>
  </si>
  <si>
    <t xml:space="preserve">%energy from added sugar </t>
  </si>
  <si>
    <t>Total saturates (g)</t>
  </si>
  <si>
    <t>Total cis-monos (g)</t>
  </si>
  <si>
    <t>Total cis-pufas (g)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</si>
</sst>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Ναι&quot;;&quot;Ναι&quot;;&quot;'Οχι&quot;"/>
    <numFmt numFmtId="173" formatCode="&quot;Αληθές&quot;;&quot;Αληθές&quot;;&quot;Ψευδές&quot;"/>
    <numFmt numFmtId="174" formatCode="&quot;Ενεργοποίηση&quot;;&quot;Ενεργοποίηση&quot;;&quot;Απενεργοποίηση&quot;"/>
    <numFmt numFmtId="175" formatCode="[$€-2]\ #,##0.00_);[Red]\([$€-2]\ #,##0.00\)"/>
  </numFmts>
  <fonts count="20"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indexed="8"/>
      <name val="Cambria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7" borderId="1" applyNumberFormat="0" applyAlignment="0" applyProtection="0"/>
    <xf numFmtId="0" fontId="5" fillId="16" borderId="2" applyNumberFormat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0" borderId="0" applyNumberFormat="0" applyBorder="0" applyAlignment="0" applyProtection="0"/>
    <xf numFmtId="0" fontId="6" fillId="21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0" fillId="0" borderId="0">
      <alignment/>
      <protection/>
    </xf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5" fillId="0" borderId="8" applyNumberFormat="0" applyFill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21" borderId="1" applyNumberFormat="0" applyAlignment="0" applyProtection="0"/>
  </cellStyleXfs>
  <cellXfs count="21">
    <xf numFmtId="0" fontId="0" fillId="0" borderId="0" xfId="0" applyAlignment="1">
      <alignment/>
    </xf>
    <xf numFmtId="2" fontId="0" fillId="0" borderId="0" xfId="56" applyNumberFormat="1">
      <alignment/>
      <protection/>
    </xf>
    <xf numFmtId="2" fontId="0" fillId="0" borderId="0" xfId="56" applyNumberFormat="1">
      <alignment/>
      <protection/>
    </xf>
    <xf numFmtId="0" fontId="0" fillId="0" borderId="0" xfId="0" applyFont="1" applyAlignment="1">
      <alignment/>
    </xf>
    <xf numFmtId="2" fontId="19" fillId="0" borderId="10" xfId="0" applyNumberFormat="1" applyFont="1" applyBorder="1" applyAlignment="1">
      <alignment wrapText="1" shrinkToFit="1"/>
    </xf>
    <xf numFmtId="2" fontId="19" fillId="0" borderId="11" xfId="0" applyNumberFormat="1" applyFont="1" applyBorder="1" applyAlignment="1">
      <alignment wrapText="1" shrinkToFit="1"/>
    </xf>
    <xf numFmtId="2" fontId="19" fillId="0" borderId="12" xfId="0" applyNumberFormat="1" applyFont="1" applyBorder="1" applyAlignment="1">
      <alignment wrapText="1" shrinkToFit="1"/>
    </xf>
    <xf numFmtId="2" fontId="0" fillId="0" borderId="10" xfId="56" applyNumberFormat="1" applyBorder="1" applyAlignment="1">
      <alignment wrapText="1"/>
      <protection/>
    </xf>
    <xf numFmtId="2" fontId="0" fillId="0" borderId="11" xfId="56" applyNumberFormat="1" applyBorder="1">
      <alignment/>
      <protection/>
    </xf>
    <xf numFmtId="2" fontId="0" fillId="0" borderId="12" xfId="56" applyNumberFormat="1" applyBorder="1">
      <alignment/>
      <protection/>
    </xf>
    <xf numFmtId="2" fontId="0" fillId="0" borderId="13" xfId="56" applyNumberFormat="1" applyBorder="1" applyAlignment="1">
      <alignment wrapText="1"/>
      <protection/>
    </xf>
    <xf numFmtId="2" fontId="0" fillId="0" borderId="0" xfId="56" applyNumberFormat="1" applyBorder="1">
      <alignment/>
      <protection/>
    </xf>
    <xf numFmtId="2" fontId="0" fillId="0" borderId="14" xfId="56" applyNumberFormat="1" applyBorder="1">
      <alignment/>
      <protection/>
    </xf>
    <xf numFmtId="2" fontId="0" fillId="0" borderId="13" xfId="56" applyNumberFormat="1" applyFont="1" applyBorder="1" applyAlignment="1">
      <alignment wrapText="1"/>
      <protection/>
    </xf>
    <xf numFmtId="2" fontId="0" fillId="0" borderId="15" xfId="56" applyNumberFormat="1" applyFont="1" applyBorder="1" applyAlignment="1">
      <alignment wrapText="1"/>
      <protection/>
    </xf>
    <xf numFmtId="2" fontId="0" fillId="0" borderId="16" xfId="56" applyNumberFormat="1" applyBorder="1">
      <alignment/>
      <protection/>
    </xf>
    <xf numFmtId="2" fontId="0" fillId="0" borderId="17" xfId="56" applyNumberFormat="1" applyBorder="1">
      <alignment/>
      <protection/>
    </xf>
    <xf numFmtId="2" fontId="0" fillId="0" borderId="0" xfId="56" applyNumberFormat="1" applyAlignment="1">
      <alignment wrapText="1"/>
      <protection/>
    </xf>
    <xf numFmtId="2" fontId="0" fillId="0" borderId="18" xfId="0" applyNumberFormat="1" applyFont="1" applyBorder="1" applyAlignment="1">
      <alignment wrapText="1"/>
    </xf>
    <xf numFmtId="2" fontId="19" fillId="0" borderId="18" xfId="0" applyNumberFormat="1" applyFont="1" applyBorder="1" applyAlignment="1">
      <alignment wrapText="1" shrinkToFit="1"/>
    </xf>
    <xf numFmtId="2" fontId="0" fillId="0" borderId="0" xfId="56" applyNumberFormat="1" applyBorder="1" applyAlignment="1">
      <alignment wrapText="1"/>
      <protection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Εισαγωγή" xfId="40"/>
    <cellStyle name="Έλεγχος κελιού" xfId="41"/>
    <cellStyle name="Έμφαση1" xfId="42"/>
    <cellStyle name="Έμφαση2" xfId="43"/>
    <cellStyle name="Έμφαση3" xfId="44"/>
    <cellStyle name="Έμφαση4" xfId="45"/>
    <cellStyle name="Έμφαση5" xfId="46"/>
    <cellStyle name="Έμφαση6" xfId="47"/>
    <cellStyle name="Έξοδος" xfId="48"/>
    <cellStyle name="Επεξηγηματικό κείμενο" xfId="49"/>
    <cellStyle name="Επικεφαλίδα 1" xfId="50"/>
    <cellStyle name="Επικεφαλίδα 2" xfId="51"/>
    <cellStyle name="Επικεφαλίδα 3" xfId="52"/>
    <cellStyle name="Επικεφαλίδα 4" xfId="53"/>
    <cellStyle name="Κακό" xfId="54"/>
    <cellStyle name="Καλό" xfId="55"/>
    <cellStyle name="Κανονικό 2" xfId="56"/>
    <cellStyle name="Ουδέτερο" xfId="57"/>
    <cellStyle name="Προειδοποιητικό κείμενο" xfId="58"/>
    <cellStyle name="Σημείωση" xfId="59"/>
    <cellStyle name="Συνδεδεμένο κελί" xfId="60"/>
    <cellStyle name="Σύνολο" xfId="61"/>
    <cellStyle name="Τίτλος" xfId="62"/>
    <cellStyle name="Υπολογισμός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IATRIBES\TSIAKLA_SYNDAGES\&#928;&#932;&#933;&#935;&#921;&#913;&#922;&#919;%20&#917;&#929;&#915;&#913;&#931;&#921;&#91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ΣΥΣΤΑΣΗ ΤΡΟΦΙΜΩΝ"/>
      <sheetName val="Σιεφταλιές"/>
      <sheetName val="Τσιτσιριδόπιτες"/>
      <sheetName val="Ψάρι σαβόρο"/>
      <sheetName val="Στρουθκιά με αυγά"/>
      <sheetName val="Καραόλοι σουβλάκια"/>
      <sheetName val="Ταχινόπιτα"/>
      <sheetName val="Συκωταριά τηγανιτή"/>
    </sheetNames>
    <sheetDataSet>
      <sheetData sheetId="0">
        <row r="6">
          <cell r="B6">
            <v>341</v>
          </cell>
          <cell r="C6">
            <v>14</v>
          </cell>
          <cell r="D6">
            <v>75.3</v>
          </cell>
          <cell r="E6">
            <v>11.5</v>
          </cell>
          <cell r="F6">
            <v>1.4</v>
          </cell>
          <cell r="G6">
            <v>3.7</v>
          </cell>
          <cell r="H6">
            <v>0</v>
          </cell>
          <cell r="I6">
            <v>73.9</v>
          </cell>
          <cell r="J6">
            <v>1.4</v>
          </cell>
          <cell r="K6">
            <v>15</v>
          </cell>
          <cell r="L6">
            <v>120</v>
          </cell>
          <cell r="M6">
            <v>31</v>
          </cell>
          <cell r="P6">
            <v>3</v>
          </cell>
          <cell r="Q6">
            <v>130</v>
          </cell>
          <cell r="R6">
            <v>1.5</v>
          </cell>
          <cell r="S6">
            <v>0.9</v>
          </cell>
          <cell r="T6">
            <v>0.18</v>
          </cell>
          <cell r="U6">
            <v>42</v>
          </cell>
          <cell r="W6">
            <v>0.1</v>
          </cell>
          <cell r="X6">
            <v>0.03</v>
          </cell>
          <cell r="Y6">
            <v>0</v>
          </cell>
          <cell r="Z6">
            <v>0.7</v>
          </cell>
          <cell r="AA6">
            <v>0.15</v>
          </cell>
          <cell r="AB6">
            <v>0</v>
          </cell>
          <cell r="AC6">
            <v>31</v>
          </cell>
          <cell r="AD6">
            <v>0</v>
          </cell>
          <cell r="AE6">
            <v>0</v>
          </cell>
          <cell r="AF6">
            <v>0</v>
          </cell>
          <cell r="AG6">
            <v>0.3</v>
          </cell>
          <cell r="AH6">
            <v>3.695014662756598</v>
          </cell>
          <cell r="AI6">
            <v>13.489736070381232</v>
          </cell>
          <cell r="AJ6">
            <v>88.32844574780059</v>
          </cell>
          <cell r="AK6">
            <v>0.5278592375366569</v>
          </cell>
          <cell r="AL6">
            <v>1.6422287390029326</v>
          </cell>
          <cell r="AM6">
            <v>0.2</v>
          </cell>
          <cell r="AN6">
            <v>0.1</v>
          </cell>
          <cell r="AO6">
            <v>0.6</v>
          </cell>
        </row>
        <row r="16">
          <cell r="B16">
            <v>147</v>
          </cell>
          <cell r="C16">
            <v>75.1</v>
          </cell>
          <cell r="D16" t="str">
            <v>tr</v>
          </cell>
          <cell r="E16">
            <v>12.5</v>
          </cell>
          <cell r="F16">
            <v>10.8</v>
          </cell>
          <cell r="G16">
            <v>0</v>
          </cell>
          <cell r="H16">
            <v>385</v>
          </cell>
          <cell r="I16">
            <v>0</v>
          </cell>
          <cell r="J16" t="str">
            <v>tr</v>
          </cell>
          <cell r="K16">
            <v>57</v>
          </cell>
          <cell r="L16">
            <v>200</v>
          </cell>
          <cell r="M16">
            <v>12</v>
          </cell>
          <cell r="P16">
            <v>140</v>
          </cell>
          <cell r="Q16">
            <v>130</v>
          </cell>
          <cell r="R16">
            <v>1.9</v>
          </cell>
          <cell r="S16">
            <v>1.3</v>
          </cell>
          <cell r="T16">
            <v>0.08</v>
          </cell>
          <cell r="U16">
            <v>11</v>
          </cell>
          <cell r="V16">
            <v>53</v>
          </cell>
          <cell r="W16">
            <v>0.07</v>
          </cell>
          <cell r="X16">
            <v>0.35</v>
          </cell>
          <cell r="Y16" t="str">
            <v>tr</v>
          </cell>
          <cell r="Z16">
            <v>0.1</v>
          </cell>
          <cell r="AA16">
            <v>0.12</v>
          </cell>
          <cell r="AB16">
            <v>1.1</v>
          </cell>
          <cell r="AC16">
            <v>39</v>
          </cell>
          <cell r="AD16">
            <v>0</v>
          </cell>
          <cell r="AE16">
            <v>190</v>
          </cell>
          <cell r="AF16">
            <v>1.75</v>
          </cell>
          <cell r="AG16">
            <v>1.11</v>
          </cell>
          <cell r="AH16">
            <v>66.12244897959184</v>
          </cell>
          <cell r="AI16">
            <v>34.01360544217687</v>
          </cell>
          <cell r="AK16">
            <v>18.979591836734695</v>
          </cell>
          <cell r="AM16">
            <v>3.1</v>
          </cell>
          <cell r="AN16">
            <v>4.7</v>
          </cell>
          <cell r="AO16">
            <v>1.2</v>
          </cell>
        </row>
        <row r="18">
          <cell r="B18">
            <v>66</v>
          </cell>
          <cell r="C18">
            <v>87.8</v>
          </cell>
          <cell r="D18">
            <v>4.8</v>
          </cell>
          <cell r="E18">
            <v>3.2</v>
          </cell>
          <cell r="F18">
            <v>3.9</v>
          </cell>
          <cell r="G18">
            <v>0</v>
          </cell>
          <cell r="H18">
            <v>14</v>
          </cell>
          <cell r="I18">
            <v>0</v>
          </cell>
          <cell r="J18">
            <v>4.8</v>
          </cell>
          <cell r="K18">
            <v>115</v>
          </cell>
          <cell r="L18">
            <v>95</v>
          </cell>
          <cell r="M18">
            <v>11</v>
          </cell>
          <cell r="N18">
            <v>100</v>
          </cell>
          <cell r="P18">
            <v>55</v>
          </cell>
          <cell r="Q18">
            <v>140</v>
          </cell>
          <cell r="R18">
            <v>0.06</v>
          </cell>
          <cell r="S18">
            <v>0.4</v>
          </cell>
          <cell r="U18">
            <v>1</v>
          </cell>
          <cell r="V18">
            <v>15</v>
          </cell>
          <cell r="W18">
            <v>0.03</v>
          </cell>
          <cell r="X18">
            <v>0.17</v>
          </cell>
          <cell r="Y18">
            <v>21</v>
          </cell>
          <cell r="Z18">
            <v>0.1</v>
          </cell>
          <cell r="AA18">
            <v>0.06</v>
          </cell>
          <cell r="AB18">
            <v>0.4</v>
          </cell>
          <cell r="AC18">
            <v>6</v>
          </cell>
          <cell r="AD18">
            <v>1</v>
          </cell>
          <cell r="AE18">
            <v>52</v>
          </cell>
          <cell r="AF18">
            <v>0.03</v>
          </cell>
          <cell r="AG18">
            <v>0.09</v>
          </cell>
          <cell r="AH18">
            <v>53.18181818181818</v>
          </cell>
          <cell r="AI18">
            <v>19.393939393939394</v>
          </cell>
          <cell r="AJ18">
            <v>29.09090909090909</v>
          </cell>
          <cell r="AK18">
            <v>32.72727272727273</v>
          </cell>
          <cell r="AL18">
            <v>29.09090909090909</v>
          </cell>
          <cell r="AM18">
            <v>2.4</v>
          </cell>
          <cell r="AN18">
            <v>1.1</v>
          </cell>
          <cell r="AO18">
            <v>0.1</v>
          </cell>
        </row>
        <row r="22">
          <cell r="B22">
            <v>899</v>
          </cell>
          <cell r="F22">
            <v>99.9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AB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5.1</v>
          </cell>
          <cell r="AH22">
            <v>100.0111234705228</v>
          </cell>
          <cell r="AK22">
            <v>14.015572858731923</v>
          </cell>
          <cell r="AL22">
            <v>0</v>
          </cell>
          <cell r="AM22">
            <v>14</v>
          </cell>
          <cell r="AN22">
            <v>69.7</v>
          </cell>
          <cell r="AO22">
            <v>11.2</v>
          </cell>
        </row>
        <row r="48">
          <cell r="B48">
            <v>104</v>
          </cell>
          <cell r="C48">
            <v>73.8</v>
          </cell>
          <cell r="D48">
            <v>22.2</v>
          </cell>
          <cell r="E48">
            <v>3.6</v>
          </cell>
          <cell r="F48">
            <v>0.7</v>
          </cell>
          <cell r="G48">
            <v>1.8</v>
          </cell>
          <cell r="H48">
            <v>0</v>
          </cell>
          <cell r="I48">
            <v>21.7</v>
          </cell>
          <cell r="J48">
            <v>0.5</v>
          </cell>
          <cell r="K48">
            <v>7</v>
          </cell>
          <cell r="L48">
            <v>44</v>
          </cell>
          <cell r="M48">
            <v>15</v>
          </cell>
          <cell r="O48">
            <v>0.3</v>
          </cell>
          <cell r="Q48">
            <v>24</v>
          </cell>
          <cell r="R48">
            <v>0.5</v>
          </cell>
          <cell r="S48">
            <v>0.5</v>
          </cell>
          <cell r="T48">
            <v>0.1</v>
          </cell>
          <cell r="W48">
            <v>0.01</v>
          </cell>
          <cell r="X48">
            <v>0.01</v>
          </cell>
          <cell r="Y48">
            <v>0</v>
          </cell>
          <cell r="Z48">
            <v>0.5</v>
          </cell>
          <cell r="AA48">
            <v>0.02</v>
          </cell>
          <cell r="AB48">
            <v>0</v>
          </cell>
          <cell r="AC48">
            <v>4</v>
          </cell>
          <cell r="AD48">
            <v>0</v>
          </cell>
          <cell r="AE48">
            <v>0</v>
          </cell>
          <cell r="AF48">
            <v>0</v>
          </cell>
          <cell r="AH48">
            <v>6.0576923076923075</v>
          </cell>
          <cell r="AI48">
            <v>13.846153846153847</v>
          </cell>
          <cell r="AJ48">
            <v>85.38461538461539</v>
          </cell>
          <cell r="AK48">
            <v>0.8653846153846154</v>
          </cell>
          <cell r="AL48">
            <v>1.9230769230769231</v>
          </cell>
          <cell r="AM48">
            <v>0.1</v>
          </cell>
          <cell r="AN48">
            <v>0.1</v>
          </cell>
          <cell r="AO48">
            <v>0.3</v>
          </cell>
        </row>
        <row r="99">
          <cell r="B99">
            <v>661.5</v>
          </cell>
          <cell r="C99">
            <v>46</v>
          </cell>
          <cell r="D99">
            <v>48.07</v>
          </cell>
          <cell r="E99">
            <v>32.28</v>
          </cell>
          <cell r="F99">
            <v>39.02</v>
          </cell>
          <cell r="G99">
            <v>0</v>
          </cell>
          <cell r="H99">
            <v>140</v>
          </cell>
          <cell r="I99">
            <v>0.02</v>
          </cell>
          <cell r="J99">
            <v>48</v>
          </cell>
          <cell r="K99">
            <v>795.7</v>
          </cell>
          <cell r="M99">
            <v>69.97</v>
          </cell>
          <cell r="P99">
            <v>213.5</v>
          </cell>
          <cell r="Q99">
            <v>422.8</v>
          </cell>
          <cell r="R99">
            <v>2.726</v>
          </cell>
          <cell r="S99">
            <v>3.725</v>
          </cell>
          <cell r="T99">
            <v>0.28</v>
          </cell>
          <cell r="U99">
            <v>7.32</v>
          </cell>
          <cell r="V99">
            <v>27.55</v>
          </cell>
          <cell r="W99">
            <v>0.265</v>
          </cell>
          <cell r="X99">
            <v>0.243</v>
          </cell>
          <cell r="Z99">
            <v>3.99</v>
          </cell>
          <cell r="AA99">
            <v>0.201</v>
          </cell>
          <cell r="AB99">
            <v>0.894</v>
          </cell>
          <cell r="AC99">
            <v>45.9</v>
          </cell>
          <cell r="AD99">
            <v>0.63</v>
          </cell>
          <cell r="AE99">
            <v>78</v>
          </cell>
          <cell r="AF99">
            <v>0.536</v>
          </cell>
          <cell r="AG99">
            <v>3.6</v>
          </cell>
          <cell r="AH99">
            <v>53.08843537414966</v>
          </cell>
          <cell r="AI99">
            <v>19.519274376417233</v>
          </cell>
          <cell r="AJ99">
            <v>29.06727135298564</v>
          </cell>
          <cell r="AK99">
            <v>5.768707482993198</v>
          </cell>
          <cell r="AL99">
            <v>29.024943310657598</v>
          </cell>
          <cell r="AM99">
            <v>4.24</v>
          </cell>
          <cell r="AN99">
            <v>6.84</v>
          </cell>
          <cell r="AO99">
            <v>10.26</v>
          </cell>
        </row>
        <row r="108">
          <cell r="B108">
            <v>36</v>
          </cell>
          <cell r="C108">
            <v>89</v>
          </cell>
          <cell r="D108">
            <v>7.9</v>
          </cell>
          <cell r="E108">
            <v>1.2</v>
          </cell>
          <cell r="F108">
            <v>0.2</v>
          </cell>
          <cell r="G108">
            <v>1.5</v>
          </cell>
          <cell r="H108">
            <v>0</v>
          </cell>
          <cell r="J108">
            <v>5.6</v>
          </cell>
          <cell r="K108">
            <v>25</v>
          </cell>
          <cell r="L108">
            <v>30</v>
          </cell>
          <cell r="M108">
            <v>4</v>
          </cell>
          <cell r="N108">
            <v>25</v>
          </cell>
          <cell r="O108">
            <v>0.1</v>
          </cell>
          <cell r="P108">
            <v>3</v>
          </cell>
          <cell r="Q108">
            <v>160</v>
          </cell>
          <cell r="R108">
            <v>0.3</v>
          </cell>
          <cell r="S108">
            <v>0.2</v>
          </cell>
          <cell r="T108">
            <v>0.05</v>
          </cell>
          <cell r="U108">
            <v>1</v>
          </cell>
          <cell r="V108">
            <v>3</v>
          </cell>
          <cell r="W108">
            <v>0.13</v>
          </cell>
          <cell r="Y108">
            <v>10</v>
          </cell>
          <cell r="Z108">
            <v>0.7</v>
          </cell>
          <cell r="AA108">
            <v>0.2</v>
          </cell>
          <cell r="AB108">
            <v>0</v>
          </cell>
          <cell r="AC108">
            <v>17</v>
          </cell>
          <cell r="AD108">
            <v>5</v>
          </cell>
          <cell r="AE108">
            <v>0</v>
          </cell>
          <cell r="AF108">
            <v>0</v>
          </cell>
          <cell r="AG108">
            <v>0.31</v>
          </cell>
          <cell r="AH108">
            <v>5</v>
          </cell>
          <cell r="AI108">
            <v>13.333333333333334</v>
          </cell>
          <cell r="AJ108">
            <v>87.77777777777777</v>
          </cell>
          <cell r="AK108">
            <v>0</v>
          </cell>
          <cell r="AL108">
            <v>62.22222222222222</v>
          </cell>
          <cell r="AO108">
            <v>0.1</v>
          </cell>
        </row>
        <row r="119">
          <cell r="B119">
            <v>229</v>
          </cell>
          <cell r="C119">
            <v>59.1</v>
          </cell>
          <cell r="D119">
            <v>0</v>
          </cell>
          <cell r="E119">
            <v>23.1</v>
          </cell>
          <cell r="F119">
            <v>15.2</v>
          </cell>
          <cell r="G119">
            <v>0</v>
          </cell>
          <cell r="H119">
            <v>83</v>
          </cell>
          <cell r="I119">
            <v>0</v>
          </cell>
          <cell r="J119">
            <v>0</v>
          </cell>
          <cell r="K119">
            <v>18</v>
          </cell>
          <cell r="L119">
            <v>170</v>
          </cell>
          <cell r="M119">
            <v>20</v>
          </cell>
          <cell r="N119">
            <v>470</v>
          </cell>
          <cell r="O119">
            <v>0.04</v>
          </cell>
          <cell r="P119">
            <v>320</v>
          </cell>
          <cell r="Q119">
            <v>290</v>
          </cell>
          <cell r="R119">
            <v>3.1</v>
          </cell>
          <cell r="S119">
            <v>5.8</v>
          </cell>
          <cell r="T119">
            <v>0.24</v>
          </cell>
          <cell r="U119">
            <v>3</v>
          </cell>
          <cell r="V119">
            <v>6</v>
          </cell>
          <cell r="W119">
            <v>0.05</v>
          </cell>
          <cell r="X119">
            <v>0.33</v>
          </cell>
          <cell r="Z119">
            <v>4.4</v>
          </cell>
          <cell r="AA119">
            <v>0.3</v>
          </cell>
          <cell r="AB119">
            <v>2</v>
          </cell>
          <cell r="AC119">
            <v>16</v>
          </cell>
          <cell r="AD119">
            <v>0</v>
          </cell>
          <cell r="AG119">
            <v>0.31</v>
          </cell>
          <cell r="AH119">
            <v>59.73799126637554</v>
          </cell>
          <cell r="AI119">
            <v>40.34934497816594</v>
          </cell>
          <cell r="AJ119">
            <v>0</v>
          </cell>
          <cell r="AK119">
            <v>25.54585152838428</v>
          </cell>
          <cell r="AL119">
            <v>0</v>
          </cell>
          <cell r="AM119">
            <v>6.5</v>
          </cell>
          <cell r="AN119">
            <v>7.4</v>
          </cell>
          <cell r="AO119">
            <v>0.6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U40"/>
  <sheetViews>
    <sheetView tabSelected="1" view="pageLayout" zoomScale="55" zoomScaleNormal="55" zoomScalePageLayoutView="55" workbookViewId="0" topLeftCell="A1">
      <selection activeCell="F40" sqref="F40"/>
    </sheetView>
  </sheetViews>
  <sheetFormatPr defaultColWidth="9.140625" defaultRowHeight="15"/>
  <cols>
    <col min="1" max="1" width="21.57421875" style="17" customWidth="1"/>
    <col min="2" max="16384" width="9.140625" style="2" customWidth="1"/>
  </cols>
  <sheetData>
    <row r="1" spans="1:47" ht="14.25">
      <c r="A1" s="1" t="s">
        <v>0</v>
      </c>
      <c r="B1" s="1"/>
      <c r="C1" s="1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</row>
    <row r="2" spans="1:3" ht="14.25">
      <c r="A2" s="1" t="s">
        <v>1</v>
      </c>
      <c r="B2" s="1"/>
      <c r="C2" s="1"/>
    </row>
    <row r="3" ht="14.25">
      <c r="A3" s="2"/>
    </row>
    <row r="4" spans="1:22" ht="30">
      <c r="A4" s="4"/>
      <c r="B4" s="5" t="s">
        <v>2</v>
      </c>
      <c r="C4" s="5" t="s">
        <v>3</v>
      </c>
      <c r="D4" s="5" t="s">
        <v>4</v>
      </c>
      <c r="E4" s="5" t="s">
        <v>5</v>
      </c>
      <c r="F4" s="5" t="s">
        <v>6</v>
      </c>
      <c r="G4" s="5" t="s">
        <v>7</v>
      </c>
      <c r="H4" s="5" t="s">
        <v>8</v>
      </c>
      <c r="I4" s="5" t="s">
        <v>9</v>
      </c>
      <c r="J4" s="5" t="s">
        <v>10</v>
      </c>
      <c r="K4" s="5" t="s">
        <v>11</v>
      </c>
      <c r="L4" s="5" t="s">
        <v>12</v>
      </c>
      <c r="M4" s="5" t="s">
        <v>13</v>
      </c>
      <c r="N4" s="5" t="s">
        <v>14</v>
      </c>
      <c r="O4" s="5" t="s">
        <v>15</v>
      </c>
      <c r="P4" s="5" t="s">
        <v>16</v>
      </c>
      <c r="Q4" s="5" t="s">
        <v>17</v>
      </c>
      <c r="R4" s="5" t="s">
        <v>18</v>
      </c>
      <c r="S4" s="5" t="s">
        <v>19</v>
      </c>
      <c r="T4" s="5" t="s">
        <v>20</v>
      </c>
      <c r="U4" s="5" t="s">
        <v>21</v>
      </c>
      <c r="V4" s="6" t="s">
        <v>22</v>
      </c>
    </row>
    <row r="5" spans="1:22" ht="28.5">
      <c r="A5" s="7" t="s">
        <v>23</v>
      </c>
      <c r="B5" s="8">
        <v>1720</v>
      </c>
      <c r="C5" s="8">
        <f>1.72*'[1]ΣΥΣΤΑΣΗ ΤΡΟΦΙΜΩΝ'!B48</f>
        <v>178.88</v>
      </c>
      <c r="D5" s="8">
        <f>1.72*'[1]ΣΥΣΤΑΣΗ ΤΡΟΦΙΜΩΝ'!C48</f>
        <v>126.93599999999999</v>
      </c>
      <c r="E5" s="8">
        <f>1.72*'[1]ΣΥΣΤΑΣΗ ΤΡΟΦΙΜΩΝ'!D48</f>
        <v>38.184</v>
      </c>
      <c r="F5" s="8">
        <f>1.72*'[1]ΣΥΣΤΑΣΗ ΤΡΟΦΙΜΩΝ'!E48</f>
        <v>6.192</v>
      </c>
      <c r="G5" s="8">
        <f>1.72*'[1]ΣΥΣΤΑΣΗ ΤΡΟΦΙΜΩΝ'!F48</f>
        <v>1.204</v>
      </c>
      <c r="H5" s="8">
        <f>1.72*'[1]ΣΥΣΤΑΣΗ ΤΡΟΦΙΜΩΝ'!G48</f>
        <v>3.096</v>
      </c>
      <c r="I5" s="8">
        <f>1.72*'[1]ΣΥΣΤΑΣΗ ΤΡΟΦΙΜΩΝ'!H48</f>
        <v>0</v>
      </c>
      <c r="J5" s="8">
        <f>1.72*'[1]ΣΥΣΤΑΣΗ ΤΡΟΦΙΜΩΝ'!I48</f>
        <v>37.324</v>
      </c>
      <c r="K5" s="8">
        <f>1.72*'[1]ΣΥΣΤΑΣΗ ΤΡΟΦΙΜΩΝ'!J48</f>
        <v>0.86</v>
      </c>
      <c r="L5" s="8">
        <f>1.72*'[1]ΣΥΣΤΑΣΗ ΤΡΟΦΙΜΩΝ'!K48</f>
        <v>12.04</v>
      </c>
      <c r="M5" s="8">
        <f>1.72*'[1]ΣΥΣΤΑΣΗ ΤΡΟΦΙΜΩΝ'!L48</f>
        <v>75.67999999999999</v>
      </c>
      <c r="N5" s="8">
        <f>1.72*'[1]ΣΥΣΤΑΣΗ ΤΡΟΦΙΜΩΝ'!M48</f>
        <v>25.8</v>
      </c>
      <c r="O5" s="8" t="s">
        <v>24</v>
      </c>
      <c r="P5" s="8">
        <f>1.72*'[1]ΣΥΣΤΑΣΗ ΤΡΟΦΙΜΩΝ'!O48</f>
        <v>0.516</v>
      </c>
      <c r="Q5" s="8" t="s">
        <v>24</v>
      </c>
      <c r="R5" s="8">
        <f>1.72*'[1]ΣΥΣΤΑΣΗ ΤΡΟΦΙΜΩΝ'!Q48</f>
        <v>41.28</v>
      </c>
      <c r="S5" s="8">
        <f>1.72*'[1]ΣΥΣΤΑΣΗ ΤΡΟΦΙΜΩΝ'!R48</f>
        <v>0.86</v>
      </c>
      <c r="T5" s="8">
        <f>1.72*'[1]ΣΥΣΤΑΣΗ ΤΡΟΦΙΜΩΝ'!S48</f>
        <v>0.86</v>
      </c>
      <c r="U5" s="8">
        <f>1.72*'[1]ΣΥΣΤΑΣΗ ΤΡΟΦΙΜΩΝ'!T48</f>
        <v>0.17200000000000001</v>
      </c>
      <c r="V5" s="9" t="s">
        <v>25</v>
      </c>
    </row>
    <row r="6" spans="1:22" ht="28.5">
      <c r="A6" s="10" t="s">
        <v>26</v>
      </c>
      <c r="B6" s="11">
        <v>85</v>
      </c>
      <c r="C6" s="11">
        <f>0.85*'[1]ΣΥΣΤΑΣΗ ΤΡΟΦΙΜΩΝ'!B108</f>
        <v>30.599999999999998</v>
      </c>
      <c r="D6" s="11">
        <f>0.85*'[1]ΣΥΣΤΑΣΗ ΤΡΟΦΙΜΩΝ'!C108</f>
        <v>75.64999999999999</v>
      </c>
      <c r="E6" s="11">
        <f>0.85*'[1]ΣΥΣΤΑΣΗ ΤΡΟΦΙΜΩΝ'!D108</f>
        <v>6.715</v>
      </c>
      <c r="F6" s="11">
        <f>0.85*'[1]ΣΥΣΤΑΣΗ ΤΡΟΦΙΜΩΝ'!E108</f>
        <v>1.02</v>
      </c>
      <c r="G6" s="11">
        <f>0.85*'[1]ΣΥΣΤΑΣΗ ΤΡΟΦΙΜΩΝ'!F108</f>
        <v>0.17</v>
      </c>
      <c r="H6" s="11">
        <f>0.85*'[1]ΣΥΣΤΑΣΗ ΤΡΟΦΙΜΩΝ'!G108</f>
        <v>1.275</v>
      </c>
      <c r="I6" s="11">
        <f>0.85*'[1]ΣΥΣΤΑΣΗ ΤΡΟΦΙΜΩΝ'!H108</f>
        <v>0</v>
      </c>
      <c r="J6" s="11" t="s">
        <v>24</v>
      </c>
      <c r="K6" s="11">
        <f>0.85*'[1]ΣΥΣΤΑΣΗ ΤΡΟΦΙΜΩΝ'!J108</f>
        <v>4.76</v>
      </c>
      <c r="L6" s="11">
        <f>0.85*'[1]ΣΥΣΤΑΣΗ ΤΡΟΦΙΜΩΝ'!K108</f>
        <v>21.25</v>
      </c>
      <c r="M6" s="11">
        <f>0.85*'[1]ΣΥΣΤΑΣΗ ΤΡΟΦΙΜΩΝ'!L108</f>
        <v>25.5</v>
      </c>
      <c r="N6" s="11">
        <f>0.85*'[1]ΣΥΣΤΑΣΗ ΤΡΟΦΙΜΩΝ'!M108</f>
        <v>3.4</v>
      </c>
      <c r="O6" s="11">
        <f>0.85*'[1]ΣΥΣΤΑΣΗ ΤΡΟΦΙΜΩΝ'!N108</f>
        <v>21.25</v>
      </c>
      <c r="P6" s="11">
        <f>0.85*'[1]ΣΥΣΤΑΣΗ ΤΡΟΦΙΜΩΝ'!O108</f>
        <v>0.085</v>
      </c>
      <c r="Q6" s="11">
        <f>0.85*'[1]ΣΥΣΤΑΣΗ ΤΡΟΦΙΜΩΝ'!P108</f>
        <v>2.55</v>
      </c>
      <c r="R6" s="11">
        <f>0.85*'[1]ΣΥΣΤΑΣΗ ΤΡΟΦΙΜΩΝ'!Q108</f>
        <v>136</v>
      </c>
      <c r="S6" s="11">
        <f>0.85*'[1]ΣΥΣΤΑΣΗ ΤΡΟΦΙΜΩΝ'!R108</f>
        <v>0.255</v>
      </c>
      <c r="T6" s="11">
        <f>0.85*'[1]ΣΥΣΤΑΣΗ ΤΡΟΦΙΜΩΝ'!S108</f>
        <v>0.17</v>
      </c>
      <c r="U6" s="11">
        <f>0.85*'[1]ΣΥΣΤΑΣΗ ΤΡΟΦΙΜΩΝ'!T108</f>
        <v>0.0425</v>
      </c>
      <c r="V6" s="12">
        <f>0.85*'[1]ΣΥΣΤΑΣΗ ΤΡΟΦΙΜΩΝ'!U108</f>
        <v>0.85</v>
      </c>
    </row>
    <row r="7" spans="1:22" ht="14.25">
      <c r="A7" s="10" t="s">
        <v>27</v>
      </c>
      <c r="B7" s="11">
        <v>80</v>
      </c>
      <c r="C7" s="11">
        <f>0.8*'[1]ΣΥΣΤΑΣΗ ΤΡΟΦΙΜΩΝ'!B22</f>
        <v>719.2</v>
      </c>
      <c r="D7" s="11" t="s">
        <v>24</v>
      </c>
      <c r="E7" s="11" t="s">
        <v>24</v>
      </c>
      <c r="F7" s="11" t="s">
        <v>24</v>
      </c>
      <c r="G7" s="11">
        <f>0.8*'[1]ΣΥΣΤΑΣΗ ΤΡΟΦΙΜΩΝ'!F22</f>
        <v>79.92000000000002</v>
      </c>
      <c r="H7" s="11">
        <f>0.8*'[1]ΣΥΣΤΑΣΗ ΤΡΟΦΙΜΩΝ'!G22</f>
        <v>0</v>
      </c>
      <c r="I7" s="11">
        <f>0.8*'[1]ΣΥΣΤΑΣΗ ΤΡΟΦΙΜΩΝ'!H22</f>
        <v>0</v>
      </c>
      <c r="J7" s="11">
        <f>0.8*'[1]ΣΥΣΤΑΣΗ ΤΡΟΦΙΜΩΝ'!I22</f>
        <v>0</v>
      </c>
      <c r="K7" s="11">
        <f>0.8*'[1]ΣΥΣΤΑΣΗ ΤΡΟΦΙΜΩΝ'!J22</f>
        <v>0</v>
      </c>
      <c r="L7" s="11" t="s">
        <v>24</v>
      </c>
      <c r="M7" s="11" t="s">
        <v>24</v>
      </c>
      <c r="N7" s="11" t="s">
        <v>24</v>
      </c>
      <c r="O7" s="11" t="s">
        <v>24</v>
      </c>
      <c r="P7" s="11" t="s">
        <v>24</v>
      </c>
      <c r="Q7" s="11" t="s">
        <v>24</v>
      </c>
      <c r="R7" s="11" t="s">
        <v>24</v>
      </c>
      <c r="S7" s="11" t="s">
        <v>24</v>
      </c>
      <c r="T7" s="11" t="s">
        <v>24</v>
      </c>
      <c r="U7" s="11" t="s">
        <v>24</v>
      </c>
      <c r="V7" s="12" t="s">
        <v>24</v>
      </c>
    </row>
    <row r="8" spans="1:22" ht="28.5">
      <c r="A8" s="10" t="s">
        <v>28</v>
      </c>
      <c r="B8" s="11">
        <v>650</v>
      </c>
      <c r="C8" s="11">
        <f>6.5*'[1]ΣΥΣΤΑΣΗ ΤΡΟΦΙΜΩΝ'!B119</f>
        <v>1488.5</v>
      </c>
      <c r="D8" s="11">
        <f>6.5*'[1]ΣΥΣΤΑΣΗ ΤΡΟΦΙΜΩΝ'!C119</f>
        <v>384.15000000000003</v>
      </c>
      <c r="E8" s="11">
        <f>6.5*'[1]ΣΥΣΤΑΣΗ ΤΡΟΦΙΜΩΝ'!D119</f>
        <v>0</v>
      </c>
      <c r="F8" s="11">
        <f>6.5*'[1]ΣΥΣΤΑΣΗ ΤΡΟΦΙΜΩΝ'!E119</f>
        <v>150.15</v>
      </c>
      <c r="G8" s="11">
        <f>6.5*'[1]ΣΥΣΤΑΣΗ ΤΡΟΦΙΜΩΝ'!F119</f>
        <v>98.8</v>
      </c>
      <c r="H8" s="11">
        <f>6.5*'[1]ΣΥΣΤΑΣΗ ΤΡΟΦΙΜΩΝ'!G119</f>
        <v>0</v>
      </c>
      <c r="I8" s="11">
        <f>6.5*'[1]ΣΥΣΤΑΣΗ ΤΡΟΦΙΜΩΝ'!H119</f>
        <v>539.5</v>
      </c>
      <c r="J8" s="11">
        <f>6.5*'[1]ΣΥΣΤΑΣΗ ΤΡΟΦΙΜΩΝ'!I119</f>
        <v>0</v>
      </c>
      <c r="K8" s="11">
        <f>6.5*'[1]ΣΥΣΤΑΣΗ ΤΡΟΦΙΜΩΝ'!J119</f>
        <v>0</v>
      </c>
      <c r="L8" s="11">
        <f>6.5*'[1]ΣΥΣΤΑΣΗ ΤΡΟΦΙΜΩΝ'!K119</f>
        <v>117</v>
      </c>
      <c r="M8" s="11">
        <f>6.5*'[1]ΣΥΣΤΑΣΗ ΤΡΟΦΙΜΩΝ'!L119</f>
        <v>1105</v>
      </c>
      <c r="N8" s="11">
        <f>6.5*'[1]ΣΥΣΤΑΣΗ ΤΡΟΦΙΜΩΝ'!M119</f>
        <v>130</v>
      </c>
      <c r="O8" s="11">
        <f>6.5*'[1]ΣΥΣΤΑΣΗ ΤΡΟΦΙΜΩΝ'!N119</f>
        <v>3055</v>
      </c>
      <c r="P8" s="11">
        <f>6.5*'[1]ΣΥΣΤΑΣΗ ΤΡΟΦΙΜΩΝ'!O119</f>
        <v>0.26</v>
      </c>
      <c r="Q8" s="11">
        <f>6.5*'[1]ΣΥΣΤΑΣΗ ΤΡΟΦΙΜΩΝ'!P119</f>
        <v>2080</v>
      </c>
      <c r="R8" s="11">
        <f>6.5*'[1]ΣΥΣΤΑΣΗ ΤΡΟΦΙΜΩΝ'!Q119</f>
        <v>1885</v>
      </c>
      <c r="S8" s="11">
        <f>6.5*'[1]ΣΥΣΤΑΣΗ ΤΡΟΦΙΜΩΝ'!R119</f>
        <v>20.150000000000002</v>
      </c>
      <c r="T8" s="11">
        <f>6.5*'[1]ΣΥΣΤΑΣΗ ΤΡΟΦΙΜΩΝ'!S119</f>
        <v>37.699999999999996</v>
      </c>
      <c r="U8" s="11">
        <f>6.5*'[1]ΣΥΣΤΑΣΗ ΤΡΟΦΙΜΩΝ'!T119</f>
        <v>1.56</v>
      </c>
      <c r="V8" s="12">
        <f>6.5*'[1]ΣΥΣΤΑΣΗ ΤΡΟΦΙΜΩΝ'!U119</f>
        <v>19.5</v>
      </c>
    </row>
    <row r="9" spans="1:22" ht="14.25">
      <c r="A9" s="10" t="s">
        <v>29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2"/>
    </row>
    <row r="10" spans="1:22" ht="14.25">
      <c r="A10" s="10" t="s">
        <v>30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2"/>
    </row>
    <row r="11" spans="1:22" ht="14.25">
      <c r="A11" s="10" t="s">
        <v>31</v>
      </c>
      <c r="B11" s="11">
        <v>200</v>
      </c>
      <c r="C11" s="11">
        <f>2*'[1]ΣΥΣΤΑΣΗ ΤΡΟΦΙΜΩΝ'!B99</f>
        <v>1323</v>
      </c>
      <c r="D11" s="11">
        <f>2*'[1]ΣΥΣΤΑΣΗ ΤΡΟΦΙΜΩΝ'!C99</f>
        <v>92</v>
      </c>
      <c r="E11" s="11">
        <f>2*'[1]ΣΥΣΤΑΣΗ ΤΡΟΦΙΜΩΝ'!D99</f>
        <v>96.14</v>
      </c>
      <c r="F11" s="11">
        <f>2*'[1]ΣΥΣΤΑΣΗ ΤΡΟΦΙΜΩΝ'!E99</f>
        <v>64.56</v>
      </c>
      <c r="G11" s="11">
        <f>2*'[1]ΣΥΣΤΑΣΗ ΤΡΟΦΙΜΩΝ'!F99</f>
        <v>78.04</v>
      </c>
      <c r="H11" s="11">
        <f>2*'[1]ΣΥΣΤΑΣΗ ΤΡΟΦΙΜΩΝ'!G99</f>
        <v>0</v>
      </c>
      <c r="I11" s="11">
        <f>2*'[1]ΣΥΣΤΑΣΗ ΤΡΟΦΙΜΩΝ'!H99</f>
        <v>280</v>
      </c>
      <c r="J11" s="11">
        <f>2*'[1]ΣΥΣΤΑΣΗ ΤΡΟΦΙΜΩΝ'!I99</f>
        <v>0.04</v>
      </c>
      <c r="K11" s="11">
        <f>2*'[1]ΣΥΣΤΑΣΗ ΤΡΟΦΙΜΩΝ'!J99</f>
        <v>96</v>
      </c>
      <c r="L11" s="11">
        <f>2*'[1]ΣΥΣΤΑΣΗ ΤΡΟΦΙΜΩΝ'!K99</f>
        <v>1591.4</v>
      </c>
      <c r="M11" s="11" t="s">
        <v>32</v>
      </c>
      <c r="N11" s="11">
        <f>2*'[1]ΣΥΣΤΑΣΗ ΤΡΟΦΙΜΩΝ'!M99</f>
        <v>139.94</v>
      </c>
      <c r="O11" s="11" t="s">
        <v>32</v>
      </c>
      <c r="P11" s="11" t="s">
        <v>32</v>
      </c>
      <c r="Q11" s="11">
        <f>2*'[1]ΣΥΣΤΑΣΗ ΤΡΟΦΙΜΩΝ'!P99</f>
        <v>427</v>
      </c>
      <c r="R11" s="11">
        <f>2*'[1]ΣΥΣΤΑΣΗ ΤΡΟΦΙΜΩΝ'!Q99</f>
        <v>845.6</v>
      </c>
      <c r="S11" s="11">
        <f>2*'[1]ΣΥΣΤΑΣΗ ΤΡΟΦΙΜΩΝ'!R99</f>
        <v>5.452</v>
      </c>
      <c r="T11" s="11">
        <f>2*'[1]ΣΥΣΤΑΣΗ ΤΡΟΦΙΜΩΝ'!S99</f>
        <v>7.45</v>
      </c>
      <c r="U11" s="11">
        <f>2*'[1]ΣΥΣΤΑΣΗ ΤΡΟΦΙΜΩΝ'!T99</f>
        <v>0.56</v>
      </c>
      <c r="V11" s="12">
        <f>2*'[1]ΣΥΣΤΑΣΗ ΤΡΟΦΙΜΩΝ'!U99</f>
        <v>14.64</v>
      </c>
    </row>
    <row r="12" spans="1:22" ht="14.25">
      <c r="A12" s="10" t="s">
        <v>33</v>
      </c>
      <c r="B12" s="11">
        <v>45</v>
      </c>
      <c r="C12" s="11">
        <f>0.45*'[1]ΣΥΣΤΑΣΗ ΤΡΟΦΙΜΩΝ'!B22</f>
        <v>404.55</v>
      </c>
      <c r="D12" s="11" t="s">
        <v>24</v>
      </c>
      <c r="E12" s="11" t="s">
        <v>24</v>
      </c>
      <c r="F12" s="11" t="s">
        <v>24</v>
      </c>
      <c r="G12" s="11">
        <f>0.45*'[1]ΣΥΣΤΑΣΗ ΤΡΟΦΙΜΩΝ'!F22</f>
        <v>44.955000000000005</v>
      </c>
      <c r="H12" s="11">
        <f>0.45*'[1]ΣΥΣΤΑΣΗ ΤΡΟΦΙΜΩΝ'!G22</f>
        <v>0</v>
      </c>
      <c r="I12" s="11">
        <f>0.45*'[1]ΣΥΣΤΑΣΗ ΤΡΟΦΙΜΩΝ'!H22</f>
        <v>0</v>
      </c>
      <c r="J12" s="11">
        <f>0.45*'[1]ΣΥΣΤΑΣΗ ΤΡΟΦΙΜΩΝ'!I22</f>
        <v>0</v>
      </c>
      <c r="K12" s="11">
        <f>0.45*'[1]ΣΥΣΤΑΣΗ ΤΡΟΦΙΜΩΝ'!J22</f>
        <v>0</v>
      </c>
      <c r="L12" s="11" t="s">
        <v>24</v>
      </c>
      <c r="M12" s="11" t="s">
        <v>24</v>
      </c>
      <c r="N12" s="11" t="s">
        <v>24</v>
      </c>
      <c r="O12" s="11" t="s">
        <v>24</v>
      </c>
      <c r="P12" s="11" t="s">
        <v>24</v>
      </c>
      <c r="Q12" s="11" t="s">
        <v>24</v>
      </c>
      <c r="R12" s="11" t="s">
        <v>24</v>
      </c>
      <c r="S12" s="11" t="s">
        <v>24</v>
      </c>
      <c r="T12" s="11" t="s">
        <v>24</v>
      </c>
      <c r="U12" s="11" t="s">
        <v>24</v>
      </c>
      <c r="V12" s="12" t="s">
        <v>24</v>
      </c>
    </row>
    <row r="13" spans="1:22" ht="14.25">
      <c r="A13" s="10" t="s">
        <v>34</v>
      </c>
      <c r="B13" s="11">
        <v>90</v>
      </c>
      <c r="C13" s="11">
        <f>0.9*'[1]ΣΥΣΤΑΣΗ ΤΡΟΦΙΜΩΝ'!B6</f>
        <v>306.90000000000003</v>
      </c>
      <c r="D13" s="11">
        <f>0.9*'[1]ΣΥΣΤΑΣΗ ΤΡΟΦΙΜΩΝ'!C6</f>
        <v>12.6</v>
      </c>
      <c r="E13" s="11">
        <f>0.9*'[1]ΣΥΣΤΑΣΗ ΤΡΟΦΙΜΩΝ'!D6</f>
        <v>67.77</v>
      </c>
      <c r="F13" s="11">
        <f>0.9*'[1]ΣΥΣΤΑΣΗ ΤΡΟΦΙΜΩΝ'!E6</f>
        <v>10.35</v>
      </c>
      <c r="G13" s="11">
        <f>0.9*'[1]ΣΥΣΤΑΣΗ ΤΡΟΦΙΜΩΝ'!F6</f>
        <v>1.26</v>
      </c>
      <c r="H13" s="11">
        <f>0.9*'[1]ΣΥΣΤΑΣΗ ΤΡΟΦΙΜΩΝ'!G6</f>
        <v>3.33</v>
      </c>
      <c r="I13" s="11">
        <f>0.9*'[1]ΣΥΣΤΑΣΗ ΤΡΟΦΙΜΩΝ'!H6</f>
        <v>0</v>
      </c>
      <c r="J13" s="11">
        <f>0.9*'[1]ΣΥΣΤΑΣΗ ΤΡΟΦΙΜΩΝ'!I6</f>
        <v>66.51</v>
      </c>
      <c r="K13" s="11">
        <f>0.9*'[1]ΣΥΣΤΑΣΗ ΤΡΟΦΙΜΩΝ'!J6</f>
        <v>1.26</v>
      </c>
      <c r="L13" s="11">
        <f>0.9*'[1]ΣΥΣΤΑΣΗ ΤΡΟΦΙΜΩΝ'!K6</f>
        <v>13.5</v>
      </c>
      <c r="M13" s="11">
        <f>0.9*'[1]ΣΥΣΤΑΣΗ ΤΡΟΦΙΜΩΝ'!L6</f>
        <v>108</v>
      </c>
      <c r="N13" s="11">
        <f>0.9*'[1]ΣΥΣΤΑΣΗ ΤΡΟΦΙΜΩΝ'!M6</f>
        <v>27.900000000000002</v>
      </c>
      <c r="O13" s="11" t="s">
        <v>32</v>
      </c>
      <c r="P13" s="11" t="s">
        <v>32</v>
      </c>
      <c r="Q13" s="11">
        <f>0.9*'[1]ΣΥΣΤΑΣΗ ΤΡΟΦΙΜΩΝ'!P6</f>
        <v>2.7</v>
      </c>
      <c r="R13" s="11">
        <f>0.9*'[1]ΣΥΣΤΑΣΗ ΤΡΟΦΙΜΩΝ'!Q6</f>
        <v>117</v>
      </c>
      <c r="S13" s="11">
        <f>0.9*'[1]ΣΥΣΤΑΣΗ ΤΡΟΦΙΜΩΝ'!R6</f>
        <v>1.35</v>
      </c>
      <c r="T13" s="11">
        <f>0.9*'[1]ΣΥΣΤΑΣΗ ΤΡΟΦΙΜΩΝ'!S6</f>
        <v>0.81</v>
      </c>
      <c r="U13" s="11">
        <f>0.9*'[1]ΣΥΣΤΑΣΗ ΤΡΟΦΙΜΩΝ'!T6</f>
        <v>0.162</v>
      </c>
      <c r="V13" s="12">
        <f>0.9*'[1]ΣΥΣΤΑΣΗ ΤΡΟΦΙΜΩΝ'!U6</f>
        <v>37.800000000000004</v>
      </c>
    </row>
    <row r="14" spans="1:22" ht="14.25">
      <c r="A14" s="10" t="s">
        <v>35</v>
      </c>
      <c r="B14" s="11">
        <v>1200</v>
      </c>
      <c r="C14" s="11">
        <f>12*'[1]ΣΥΣΤΑΣΗ ΤΡΟΦΙΜΩΝ'!B18</f>
        <v>792</v>
      </c>
      <c r="D14" s="11">
        <f>12*'[1]ΣΥΣΤΑΣΗ ΤΡΟΦΙΜΩΝ'!C18</f>
        <v>1053.6</v>
      </c>
      <c r="E14" s="11">
        <f>12*'[1]ΣΥΣΤΑΣΗ ΤΡΟΦΙΜΩΝ'!D18</f>
        <v>57.599999999999994</v>
      </c>
      <c r="F14" s="11">
        <f>12*'[1]ΣΥΣΤΑΣΗ ΤΡΟΦΙΜΩΝ'!E18</f>
        <v>38.400000000000006</v>
      </c>
      <c r="G14" s="11">
        <f>12*'[1]ΣΥΣΤΑΣΗ ΤΡΟΦΙΜΩΝ'!F18</f>
        <v>46.8</v>
      </c>
      <c r="H14" s="11">
        <f>12*'[1]ΣΥΣΤΑΣΗ ΤΡΟΦΙΜΩΝ'!G18</f>
        <v>0</v>
      </c>
      <c r="I14" s="11">
        <f>12*'[1]ΣΥΣΤΑΣΗ ΤΡΟΦΙΜΩΝ'!H18</f>
        <v>168</v>
      </c>
      <c r="J14" s="11">
        <f>12*'[1]ΣΥΣΤΑΣΗ ΤΡΟΦΙΜΩΝ'!I18</f>
        <v>0</v>
      </c>
      <c r="K14" s="11">
        <f>12*'[1]ΣΥΣΤΑΣΗ ΤΡΟΦΙΜΩΝ'!J18</f>
        <v>57.599999999999994</v>
      </c>
      <c r="L14" s="11">
        <f>12*'[1]ΣΥΣΤΑΣΗ ΤΡΟΦΙΜΩΝ'!K18</f>
        <v>1380</v>
      </c>
      <c r="M14" s="11">
        <f>12*'[1]ΣΥΣΤΑΣΗ ΤΡΟΦΙΜΩΝ'!L18</f>
        <v>1140</v>
      </c>
      <c r="N14" s="11">
        <f>12*'[1]ΣΥΣΤΑΣΗ ΤΡΟΦΙΜΩΝ'!M18</f>
        <v>132</v>
      </c>
      <c r="O14" s="11">
        <f>12*'[1]ΣΥΣΤΑΣΗ ΤΡΟΦΙΜΩΝ'!N18</f>
        <v>1200</v>
      </c>
      <c r="P14" s="11" t="s">
        <v>24</v>
      </c>
      <c r="Q14" s="11">
        <f>12*'[1]ΣΥΣΤΑΣΗ ΤΡΟΦΙΜΩΝ'!P18</f>
        <v>660</v>
      </c>
      <c r="R14" s="11">
        <f>12*'[1]ΣΥΣΤΑΣΗ ΤΡΟΦΙΜΩΝ'!Q18</f>
        <v>1680</v>
      </c>
      <c r="S14" s="11">
        <f>12*'[1]ΣΥΣΤΑΣΗ ΤΡΟΦΙΜΩΝ'!R18</f>
        <v>0.72</v>
      </c>
      <c r="T14" s="11">
        <f>12*'[1]ΣΥΣΤΑΣΗ ΤΡΟΦΙΜΩΝ'!S18</f>
        <v>4.800000000000001</v>
      </c>
      <c r="U14" s="11" t="s">
        <v>24</v>
      </c>
      <c r="V14" s="12">
        <f>12*'[1]ΣΥΣΤΑΣΗ ΤΡΟΦΙΜΩΝ'!U18</f>
        <v>12</v>
      </c>
    </row>
    <row r="15" spans="1:22" ht="14.25">
      <c r="A15" s="10" t="s">
        <v>36</v>
      </c>
      <c r="B15" s="11">
        <v>4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>
        <v>2700</v>
      </c>
      <c r="P15" s="11"/>
      <c r="Q15" s="11">
        <v>1800</v>
      </c>
      <c r="R15" s="11"/>
      <c r="S15" s="11"/>
      <c r="T15" s="11"/>
      <c r="U15" s="11"/>
      <c r="V15" s="12"/>
    </row>
    <row r="16" spans="1:22" ht="14.25">
      <c r="A16" s="10" t="s">
        <v>37</v>
      </c>
      <c r="B16" s="11">
        <v>100</v>
      </c>
      <c r="C16" s="11">
        <f>'[1]ΣΥΣΤΑΣΗ ΤΡΟΦΙΜΩΝ'!B16</f>
        <v>147</v>
      </c>
      <c r="D16" s="11">
        <f>'[1]ΣΥΣΤΑΣΗ ΤΡΟΦΙΜΩΝ'!C16</f>
        <v>75.1</v>
      </c>
      <c r="E16" s="11" t="str">
        <f>'[1]ΣΥΣΤΑΣΗ ΤΡΟΦΙΜΩΝ'!D16</f>
        <v>tr</v>
      </c>
      <c r="F16" s="11">
        <f>'[1]ΣΥΣΤΑΣΗ ΤΡΟΦΙΜΩΝ'!E16</f>
        <v>12.5</v>
      </c>
      <c r="G16" s="11">
        <f>'[1]ΣΥΣΤΑΣΗ ΤΡΟΦΙΜΩΝ'!F16</f>
        <v>10.8</v>
      </c>
      <c r="H16" s="11">
        <f>'[1]ΣΥΣΤΑΣΗ ΤΡΟΦΙΜΩΝ'!G16</f>
        <v>0</v>
      </c>
      <c r="I16" s="11">
        <f>'[1]ΣΥΣΤΑΣΗ ΤΡΟΦΙΜΩΝ'!H16</f>
        <v>385</v>
      </c>
      <c r="J16" s="11">
        <f>'[1]ΣΥΣΤΑΣΗ ΤΡΟΦΙΜΩΝ'!I16</f>
        <v>0</v>
      </c>
      <c r="K16" s="11" t="str">
        <f>'[1]ΣΥΣΤΑΣΗ ΤΡΟΦΙΜΩΝ'!J16</f>
        <v>tr</v>
      </c>
      <c r="L16" s="11">
        <f>'[1]ΣΥΣΤΑΣΗ ΤΡΟΦΙΜΩΝ'!K16</f>
        <v>57</v>
      </c>
      <c r="M16" s="11">
        <f>'[1]ΣΥΣΤΑΣΗ ΤΡΟΦΙΜΩΝ'!L16</f>
        <v>200</v>
      </c>
      <c r="N16" s="11">
        <f>'[1]ΣΥΣΤΑΣΗ ΤΡΟΦΙΜΩΝ'!M16</f>
        <v>12</v>
      </c>
      <c r="O16" s="11" t="s">
        <v>32</v>
      </c>
      <c r="P16" s="11" t="s">
        <v>32</v>
      </c>
      <c r="Q16" s="11">
        <f>'[1]ΣΥΣΤΑΣΗ ΤΡΟΦΙΜΩΝ'!P16</f>
        <v>140</v>
      </c>
      <c r="R16" s="11">
        <f>'[1]ΣΥΣΤΑΣΗ ΤΡΟΦΙΜΩΝ'!Q16</f>
        <v>130</v>
      </c>
      <c r="S16" s="11">
        <f>'[1]ΣΥΣΤΑΣΗ ΤΡΟΦΙΜΩΝ'!R16</f>
        <v>1.9</v>
      </c>
      <c r="T16" s="11">
        <f>'[1]ΣΥΣΤΑΣΗ ΤΡΟΦΙΜΩΝ'!S16</f>
        <v>1.3</v>
      </c>
      <c r="U16" s="11">
        <f>'[1]ΣΥΣΤΑΣΗ ΤΡΟΦΙΜΩΝ'!T16</f>
        <v>0.08</v>
      </c>
      <c r="V16" s="12">
        <f>'[1]ΣΥΣΤΑΣΗ ΤΡΟΦΙΜΩΝ'!U16</f>
        <v>11</v>
      </c>
    </row>
    <row r="17" spans="1:22" ht="14.25">
      <c r="A17" s="10" t="s">
        <v>38</v>
      </c>
      <c r="B17" s="11">
        <v>100</v>
      </c>
      <c r="C17" s="11">
        <f>'[1]ΣΥΣΤΑΣΗ ΤΡΟΦΙΜΩΝ'!B99</f>
        <v>661.5</v>
      </c>
      <c r="D17" s="11">
        <f>'[1]ΣΥΣΤΑΣΗ ΤΡΟΦΙΜΩΝ'!C99</f>
        <v>46</v>
      </c>
      <c r="E17" s="11">
        <f>'[1]ΣΥΣΤΑΣΗ ΤΡΟΦΙΜΩΝ'!D99</f>
        <v>48.07</v>
      </c>
      <c r="F17" s="11">
        <f>'[1]ΣΥΣΤΑΣΗ ΤΡΟΦΙΜΩΝ'!E99</f>
        <v>32.28</v>
      </c>
      <c r="G17" s="11">
        <f>'[1]ΣΥΣΤΑΣΗ ΤΡΟΦΙΜΩΝ'!F99</f>
        <v>39.02</v>
      </c>
      <c r="H17" s="11">
        <f>'[1]ΣΥΣΤΑΣΗ ΤΡΟΦΙΜΩΝ'!G99</f>
        <v>0</v>
      </c>
      <c r="I17" s="11">
        <f>'[1]ΣΥΣΤΑΣΗ ΤΡΟΦΙΜΩΝ'!H99</f>
        <v>140</v>
      </c>
      <c r="J17" s="11">
        <f>'[1]ΣΥΣΤΑΣΗ ΤΡΟΦΙΜΩΝ'!I99</f>
        <v>0.02</v>
      </c>
      <c r="K17" s="11">
        <f>'[1]ΣΥΣΤΑΣΗ ΤΡΟΦΙΜΩΝ'!J99</f>
        <v>48</v>
      </c>
      <c r="L17" s="11">
        <f>'[1]ΣΥΣΤΑΣΗ ΤΡΟΦΙΜΩΝ'!K99</f>
        <v>795.7</v>
      </c>
      <c r="M17" s="11" t="s">
        <v>32</v>
      </c>
      <c r="N17" s="11">
        <f>'[1]ΣΥΣΤΑΣΗ ΤΡΟΦΙΜΩΝ'!M99</f>
        <v>69.97</v>
      </c>
      <c r="O17" s="11" t="s">
        <v>32</v>
      </c>
      <c r="P17" s="11" t="s">
        <v>32</v>
      </c>
      <c r="Q17" s="11">
        <f>'[1]ΣΥΣΤΑΣΗ ΤΡΟΦΙΜΩΝ'!P99</f>
        <v>213.5</v>
      </c>
      <c r="R17" s="11">
        <f>'[1]ΣΥΣΤΑΣΗ ΤΡΟΦΙΜΩΝ'!Q99</f>
        <v>422.8</v>
      </c>
      <c r="S17" s="11">
        <f>'[1]ΣΥΣΤΑΣΗ ΤΡΟΦΙΜΩΝ'!R99</f>
        <v>2.726</v>
      </c>
      <c r="T17" s="11">
        <f>'[1]ΣΥΣΤΑΣΗ ΤΡΟΦΙΜΩΝ'!S99</f>
        <v>3.725</v>
      </c>
      <c r="U17" s="11">
        <f>'[1]ΣΥΣΤΑΣΗ ΤΡΟΦΙΜΩΝ'!T99</f>
        <v>0.28</v>
      </c>
      <c r="V17" s="12">
        <f>'[1]ΣΥΣΤΑΣΗ ΤΡΟΦΙΜΩΝ'!U99</f>
        <v>7.32</v>
      </c>
    </row>
    <row r="18" spans="1:22" ht="14.25">
      <c r="A18" s="13" t="s">
        <v>39</v>
      </c>
      <c r="B18" s="11">
        <f aca="true" t="shared" si="0" ref="B18:V18">SUM(B5:B17)</f>
        <v>4274</v>
      </c>
      <c r="C18" s="11">
        <f t="shared" si="0"/>
        <v>6052.13</v>
      </c>
      <c r="D18" s="11">
        <f t="shared" si="0"/>
        <v>1866.0359999999998</v>
      </c>
      <c r="E18" s="11">
        <f t="shared" si="0"/>
        <v>314.479</v>
      </c>
      <c r="F18" s="11">
        <f t="shared" si="0"/>
        <v>315.452</v>
      </c>
      <c r="G18" s="11">
        <f t="shared" si="0"/>
        <v>400.969</v>
      </c>
      <c r="H18" s="11">
        <f t="shared" si="0"/>
        <v>7.7010000000000005</v>
      </c>
      <c r="I18" s="11">
        <f t="shared" si="0"/>
        <v>1512.5</v>
      </c>
      <c r="J18" s="11">
        <f t="shared" si="0"/>
        <v>103.89399999999999</v>
      </c>
      <c r="K18" s="11">
        <f t="shared" si="0"/>
        <v>208.48000000000002</v>
      </c>
      <c r="L18" s="11">
        <f t="shared" si="0"/>
        <v>3987.8900000000003</v>
      </c>
      <c r="M18" s="11">
        <f t="shared" si="0"/>
        <v>2654.1800000000003</v>
      </c>
      <c r="N18" s="11">
        <f t="shared" si="0"/>
        <v>541.01</v>
      </c>
      <c r="O18" s="11">
        <f t="shared" si="0"/>
        <v>6976.25</v>
      </c>
      <c r="P18" s="11">
        <f t="shared" si="0"/>
        <v>0.861</v>
      </c>
      <c r="Q18" s="11">
        <f t="shared" si="0"/>
        <v>5325.75</v>
      </c>
      <c r="R18" s="11">
        <f t="shared" si="0"/>
        <v>5257.68</v>
      </c>
      <c r="S18" s="11">
        <f t="shared" si="0"/>
        <v>33.413</v>
      </c>
      <c r="T18" s="11">
        <f t="shared" si="0"/>
        <v>56.815000000000005</v>
      </c>
      <c r="U18" s="11">
        <f t="shared" si="0"/>
        <v>2.8565000000000005</v>
      </c>
      <c r="V18" s="12">
        <f t="shared" si="0"/>
        <v>103.11000000000001</v>
      </c>
    </row>
    <row r="19" spans="1:22" ht="28.5">
      <c r="A19" s="13" t="s">
        <v>40</v>
      </c>
      <c r="B19" s="11">
        <v>100</v>
      </c>
      <c r="C19" s="11">
        <f aca="true" t="shared" si="1" ref="C19:V19">100*C18/$B$18</f>
        <v>141.60341600374358</v>
      </c>
      <c r="D19" s="11">
        <f t="shared" si="1"/>
        <v>43.66017781937295</v>
      </c>
      <c r="E19" s="11">
        <f t="shared" si="1"/>
        <v>7.357955077211043</v>
      </c>
      <c r="F19" s="11">
        <f t="shared" si="1"/>
        <v>7.380720636406177</v>
      </c>
      <c r="G19" s="11">
        <f t="shared" si="1"/>
        <v>9.381586335985027</v>
      </c>
      <c r="H19" s="11">
        <f t="shared" si="1"/>
        <v>0.1801824988301357</v>
      </c>
      <c r="I19" s="11">
        <f t="shared" si="1"/>
        <v>35.388394946186246</v>
      </c>
      <c r="J19" s="11">
        <f t="shared" si="1"/>
        <v>2.430837622835751</v>
      </c>
      <c r="K19" s="11">
        <f t="shared" si="1"/>
        <v>4.877866167524568</v>
      </c>
      <c r="L19" s="11">
        <f t="shared" si="1"/>
        <v>93.30580252690689</v>
      </c>
      <c r="M19" s="11">
        <f t="shared" si="1"/>
        <v>62.10060832943378</v>
      </c>
      <c r="N19" s="11">
        <f t="shared" si="1"/>
        <v>12.658165652784277</v>
      </c>
      <c r="O19" s="11">
        <f t="shared" si="1"/>
        <v>163.22531586335984</v>
      </c>
      <c r="P19" s="11">
        <f t="shared" si="1"/>
        <v>0.020145063172671968</v>
      </c>
      <c r="Q19" s="11">
        <f t="shared" si="1"/>
        <v>124.60809546092653</v>
      </c>
      <c r="R19" s="11">
        <f t="shared" si="1"/>
        <v>123.01544220870379</v>
      </c>
      <c r="S19" s="11">
        <f t="shared" si="1"/>
        <v>0.7817735142723443</v>
      </c>
      <c r="T19" s="11">
        <f t="shared" si="1"/>
        <v>1.329316799251287</v>
      </c>
      <c r="U19" s="11">
        <f t="shared" si="1"/>
        <v>0.06683434721572298</v>
      </c>
      <c r="V19" s="12">
        <f t="shared" si="1"/>
        <v>2.412494150678522</v>
      </c>
    </row>
    <row r="20" spans="1:22" ht="42.75">
      <c r="A20" s="14" t="s">
        <v>41</v>
      </c>
      <c r="B20" s="15">
        <v>128.4</v>
      </c>
      <c r="C20" s="15">
        <f>$B$20*C19/100</f>
        <v>181.81878614880677</v>
      </c>
      <c r="D20" s="15">
        <f>$B$20*D19/100-28.4</f>
        <v>27.65966832007487</v>
      </c>
      <c r="E20" s="15">
        <f aca="true" t="shared" si="2" ref="E20:V20">$B$20*E19/100</f>
        <v>9.44761431913898</v>
      </c>
      <c r="F20" s="15">
        <f t="shared" si="2"/>
        <v>9.476845297145532</v>
      </c>
      <c r="G20" s="15">
        <f t="shared" si="2"/>
        <v>12.045956855404775</v>
      </c>
      <c r="H20" s="15">
        <f t="shared" si="2"/>
        <v>0.23135432849789425</v>
      </c>
      <c r="I20" s="15">
        <f t="shared" si="2"/>
        <v>45.438699110903144</v>
      </c>
      <c r="J20" s="15">
        <f t="shared" si="2"/>
        <v>3.121195507721104</v>
      </c>
      <c r="K20" s="15">
        <f t="shared" si="2"/>
        <v>6.263180159101545</v>
      </c>
      <c r="L20" s="15">
        <f t="shared" si="2"/>
        <v>119.80465044454844</v>
      </c>
      <c r="M20" s="15">
        <f t="shared" si="2"/>
        <v>79.73718109499299</v>
      </c>
      <c r="N20" s="15">
        <f t="shared" si="2"/>
        <v>16.253084698175012</v>
      </c>
      <c r="O20" s="15">
        <f t="shared" si="2"/>
        <v>209.58130556855406</v>
      </c>
      <c r="P20" s="15">
        <f t="shared" si="2"/>
        <v>0.025866261113710806</v>
      </c>
      <c r="Q20" s="15">
        <f t="shared" si="2"/>
        <v>159.99679457182967</v>
      </c>
      <c r="R20" s="15">
        <f t="shared" si="2"/>
        <v>157.95182779597567</v>
      </c>
      <c r="S20" s="15">
        <f t="shared" si="2"/>
        <v>1.00379719232569</v>
      </c>
      <c r="T20" s="15">
        <f t="shared" si="2"/>
        <v>1.7068427702386526</v>
      </c>
      <c r="U20" s="15">
        <f t="shared" si="2"/>
        <v>0.08581530182498831</v>
      </c>
      <c r="V20" s="16">
        <f t="shared" si="2"/>
        <v>3.0976424894712222</v>
      </c>
    </row>
    <row r="21" spans="23:47" ht="14.25"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</row>
    <row r="24" spans="1:22" ht="75">
      <c r="A24" s="18"/>
      <c r="B24" s="19" t="s">
        <v>42</v>
      </c>
      <c r="C24" s="5" t="s">
        <v>43</v>
      </c>
      <c r="D24" s="5" t="s">
        <v>44</v>
      </c>
      <c r="E24" s="5" t="s">
        <v>45</v>
      </c>
      <c r="F24" s="5" t="s">
        <v>46</v>
      </c>
      <c r="G24" s="5" t="s">
        <v>47</v>
      </c>
      <c r="H24" s="5" t="s">
        <v>48</v>
      </c>
      <c r="I24" s="5" t="s">
        <v>49</v>
      </c>
      <c r="J24" s="5" t="s">
        <v>50</v>
      </c>
      <c r="K24" s="5" t="s">
        <v>51</v>
      </c>
      <c r="L24" s="5" t="s">
        <v>52</v>
      </c>
      <c r="M24" s="5" t="s">
        <v>53</v>
      </c>
      <c r="N24" s="5" t="s">
        <v>54</v>
      </c>
      <c r="O24" s="5" t="s">
        <v>55</v>
      </c>
      <c r="P24" s="5" t="s">
        <v>56</v>
      </c>
      <c r="Q24" s="5" t="s">
        <v>57</v>
      </c>
      <c r="R24" s="5" t="s">
        <v>58</v>
      </c>
      <c r="S24" s="5" t="s">
        <v>59</v>
      </c>
      <c r="T24" s="5" t="s">
        <v>60</v>
      </c>
      <c r="U24" s="6" t="s">
        <v>61</v>
      </c>
      <c r="V24" s="3"/>
    </row>
    <row r="25" spans="1:21" ht="28.5">
      <c r="A25" s="7" t="s">
        <v>23</v>
      </c>
      <c r="B25" s="8" t="s">
        <v>25</v>
      </c>
      <c r="C25" s="8">
        <f>1.72*'[1]ΣΥΣΤΑΣΗ ΤΡΟΦΙΜΩΝ'!W48</f>
        <v>0.0172</v>
      </c>
      <c r="D25" s="8">
        <f>1.72*'[1]ΣΥΣΤΑΣΗ ΤΡΟΦΙΜΩΝ'!X48</f>
        <v>0.0172</v>
      </c>
      <c r="E25" s="8">
        <f>1.72*'[1]ΣΥΣΤΑΣΗ ΤΡΟΦΙΜΩΝ'!Y48</f>
        <v>0</v>
      </c>
      <c r="F25" s="8">
        <f>1.72*'[1]ΣΥΣΤΑΣΗ ΤΡΟΦΙΜΩΝ'!Z48</f>
        <v>0.86</v>
      </c>
      <c r="G25" s="8">
        <f>1.72*'[1]ΣΥΣΤΑΣΗ ΤΡΟΦΙΜΩΝ'!AA48</f>
        <v>0.0344</v>
      </c>
      <c r="H25" s="8">
        <f>1.72*'[1]ΣΥΣΤΑΣΗ ΤΡΟΦΙΜΩΝ'!AB48</f>
        <v>0</v>
      </c>
      <c r="I25" s="8">
        <f>1.72*'[1]ΣΥΣΤΑΣΗ ΤΡΟΦΙΜΩΝ'!AC48</f>
        <v>6.88</v>
      </c>
      <c r="J25" s="8">
        <f>1.72*'[1]ΣΥΣΤΑΣΗ ΤΡΟΦΙΜΩΝ'!AD48</f>
        <v>0</v>
      </c>
      <c r="K25" s="8">
        <f>1.72*'[1]ΣΥΣΤΑΣΗ ΤΡΟΦΙΜΩΝ'!AE48</f>
        <v>0</v>
      </c>
      <c r="L25" s="8">
        <f>1.72*'[1]ΣΥΣΤΑΣΗ ΤΡΟΦΙΜΩΝ'!AF48</f>
        <v>0</v>
      </c>
      <c r="M25" s="8" t="s">
        <v>24</v>
      </c>
      <c r="N25" s="8">
        <f>'[1]ΣΥΣΤΑΣΗ ΤΡΟΦΙΜΩΝ'!AH48</f>
        <v>6.0576923076923075</v>
      </c>
      <c r="O25" s="8">
        <f>'[1]ΣΥΣΤΑΣΗ ΤΡΟΦΙΜΩΝ'!AI48</f>
        <v>13.846153846153847</v>
      </c>
      <c r="P25" s="8">
        <f>'[1]ΣΥΣΤΑΣΗ ΤΡΟΦΙΜΩΝ'!AJ48</f>
        <v>85.38461538461539</v>
      </c>
      <c r="Q25" s="8">
        <f>'[1]ΣΥΣΤΑΣΗ ΤΡΟΦΙΜΩΝ'!AK48</f>
        <v>0.8653846153846154</v>
      </c>
      <c r="R25" s="8">
        <f>'[1]ΣΥΣΤΑΣΗ ΤΡΟΦΙΜΩΝ'!AL48</f>
        <v>1.9230769230769231</v>
      </c>
      <c r="S25" s="8">
        <f>1.72*'[1]ΣΥΣΤΑΣΗ ΤΡΟΦΙΜΩΝ'!AM48</f>
        <v>0.17200000000000001</v>
      </c>
      <c r="T25" s="8">
        <f>1.72*'[1]ΣΥΣΤΑΣΗ ΤΡΟΦΙΜΩΝ'!AN48</f>
        <v>0.17200000000000001</v>
      </c>
      <c r="U25" s="9">
        <f>1.72*'[1]ΣΥΣΤΑΣΗ ΤΡΟΦΙΜΩΝ'!AO48</f>
        <v>0.516</v>
      </c>
    </row>
    <row r="26" spans="1:21" ht="28.5">
      <c r="A26" s="10" t="s">
        <v>26</v>
      </c>
      <c r="B26" s="11">
        <f>0.85*'[1]ΣΥΣΤΑΣΗ ΤΡΟΦΙΜΩΝ'!V108</f>
        <v>2.55</v>
      </c>
      <c r="C26" s="11">
        <f>0.85*'[1]ΣΥΣΤΑΣΗ ΤΡΟΦΙΜΩΝ'!W108*0.9</f>
        <v>0.09945</v>
      </c>
      <c r="D26" s="11" t="s">
        <v>24</v>
      </c>
      <c r="E26" s="11">
        <f>0.85*'[1]ΣΥΣΤΑΣΗ ΤΡΟΦΙΜΩΝ'!Y108*0.95</f>
        <v>8.075</v>
      </c>
      <c r="F26" s="11">
        <f>0.85*'[1]ΣΥΣΤΑΣΗ ΤΡΟΦΙΜΩΝ'!Z108*0.95</f>
        <v>0.5652499999999999</v>
      </c>
      <c r="G26" s="11">
        <f>0.85*'[1]ΣΥΣΤΑΣΗ ΤΡΟΦΙΜΩΝ'!AA108*0.95</f>
        <v>0.1615</v>
      </c>
      <c r="H26" s="11">
        <f>0.85*'[1]ΣΥΣΤΑΣΗ ΤΡΟΦΙΜΩΝ'!AB108</f>
        <v>0</v>
      </c>
      <c r="I26" s="11">
        <f>0.85*'[1]ΣΥΣΤΑΣΗ ΤΡΟΦΙΜΩΝ'!AC108*0.8</f>
        <v>11.56</v>
      </c>
      <c r="J26" s="11">
        <f>0.85*'[1]ΣΥΣΤΑΣΗ ΤΡΟΦΙΜΩΝ'!AD108*0.75</f>
        <v>3.1875</v>
      </c>
      <c r="K26" s="11">
        <f>0.85*'[1]ΣΥΣΤΑΣΗ ΤΡΟΦΙΜΩΝ'!AE108</f>
        <v>0</v>
      </c>
      <c r="L26" s="11">
        <f>0.85*'[1]ΣΥΣΤΑΣΗ ΤΡΟΦΙΜΩΝ'!AF108</f>
        <v>0</v>
      </c>
      <c r="M26" s="11">
        <f>0.85*'[1]ΣΥΣΤΑΣΗ ΤΡΟΦΙΜΩΝ'!AG108</f>
        <v>0.2635</v>
      </c>
      <c r="N26" s="11">
        <f>'[1]ΣΥΣΤΑΣΗ ΤΡΟΦΙΜΩΝ'!AH108</f>
        <v>5</v>
      </c>
      <c r="O26" s="11">
        <f>'[1]ΣΥΣΤΑΣΗ ΤΡΟΦΙΜΩΝ'!AI108</f>
        <v>13.333333333333334</v>
      </c>
      <c r="P26" s="11">
        <f>'[1]ΣΥΣΤΑΣΗ ΤΡΟΦΙΜΩΝ'!AJ108</f>
        <v>87.77777777777777</v>
      </c>
      <c r="Q26" s="11">
        <f>'[1]ΣΥΣΤΑΣΗ ΤΡΟΦΙΜΩΝ'!AK108</f>
        <v>0</v>
      </c>
      <c r="R26" s="11">
        <f>'[1]ΣΥΣΤΑΣΗ ΤΡΟΦΙΜΩΝ'!AL108</f>
        <v>62.22222222222222</v>
      </c>
      <c r="S26" s="11" t="s">
        <v>24</v>
      </c>
      <c r="T26" s="11" t="s">
        <v>24</v>
      </c>
      <c r="U26" s="12">
        <f>0.85*'[1]ΣΥΣΤΑΣΗ ΤΡΟΦΙΜΩΝ'!AO108</f>
        <v>0.085</v>
      </c>
    </row>
    <row r="27" spans="1:21" ht="14.25">
      <c r="A27" s="10" t="s">
        <v>27</v>
      </c>
      <c r="B27" s="11" t="s">
        <v>24</v>
      </c>
      <c r="C27" s="11" t="s">
        <v>24</v>
      </c>
      <c r="D27" s="11" t="s">
        <v>24</v>
      </c>
      <c r="E27" s="11" t="s">
        <v>24</v>
      </c>
      <c r="F27" s="11" t="s">
        <v>24</v>
      </c>
      <c r="G27" s="11" t="s">
        <v>24</v>
      </c>
      <c r="H27" s="11">
        <f>0.8*'[1]ΣΥΣΤΑΣΗ ΤΡΟΦΙΜΩΝ'!AB22</f>
        <v>0</v>
      </c>
      <c r="I27" s="11" t="s">
        <v>24</v>
      </c>
      <c r="J27" s="11">
        <f>0.8*'[1]ΣΥΣΤΑΣΗ ΤΡΟΦΙΜΩΝ'!AD22</f>
        <v>0</v>
      </c>
      <c r="K27" s="11">
        <f>0.8*'[1]ΣΥΣΤΑΣΗ ΤΡΟΦΙΜΩΝ'!AE22</f>
        <v>0</v>
      </c>
      <c r="L27" s="11">
        <f>0.8*'[1]ΣΥΣΤΑΣΗ ΤΡΟΦΙΜΩΝ'!AF22</f>
        <v>0</v>
      </c>
      <c r="M27" s="11">
        <f>0.8*'[1]ΣΥΣΤΑΣΗ ΤΡΟΦΙΜΩΝ'!AG22</f>
        <v>4.08</v>
      </c>
      <c r="N27" s="11">
        <f>'[1]ΣΥΣΤΑΣΗ ΤΡΟΦΙΜΩΝ'!AH22</f>
        <v>100.0111234705228</v>
      </c>
      <c r="O27" s="11">
        <v>0</v>
      </c>
      <c r="P27" s="11">
        <v>0</v>
      </c>
      <c r="Q27" s="11">
        <f>'[1]ΣΥΣΤΑΣΗ ΤΡΟΦΙΜΩΝ'!AK22</f>
        <v>14.015572858731923</v>
      </c>
      <c r="R27" s="11">
        <f>'[1]ΣΥΣΤΑΣΗ ΤΡΟΦΙΜΩΝ'!AL22</f>
        <v>0</v>
      </c>
      <c r="S27" s="11">
        <f>0.8*'[1]ΣΥΣΤΑΣΗ ΤΡΟΦΙΜΩΝ'!AM22</f>
        <v>11.200000000000001</v>
      </c>
      <c r="T27" s="11">
        <f>0.8*'[1]ΣΥΣΤΑΣΗ ΤΡΟΦΙΜΩΝ'!AN22</f>
        <v>55.760000000000005</v>
      </c>
      <c r="U27" s="12">
        <f>0.8*'[1]ΣΥΣΤΑΣΗ ΤΡΟΦΙΜΩΝ'!AO22</f>
        <v>8.959999999999999</v>
      </c>
    </row>
    <row r="28" spans="1:21" ht="28.5">
      <c r="A28" s="10" t="s">
        <v>28</v>
      </c>
      <c r="B28" s="11">
        <f>6.5*'[1]ΣΥΣΤΑΣΗ ΤΡΟΦΙΜΩΝ'!V119</f>
        <v>39</v>
      </c>
      <c r="C28" s="11">
        <f>6.5*'[1]ΣΥΣΤΑΣΗ ΤΡΟΦΙΜΩΝ'!W119</f>
        <v>0.325</v>
      </c>
      <c r="D28" s="11">
        <f>6.5*'[1]ΣΥΣΤΑΣΗ ΤΡΟΦΙΜΩΝ'!X119</f>
        <v>2.145</v>
      </c>
      <c r="E28" s="11" t="s">
        <v>24</v>
      </c>
      <c r="F28" s="11">
        <f>6.5*'[1]ΣΥΣΤΑΣΗ ΤΡΟΦΙΜΩΝ'!Z119</f>
        <v>28.6</v>
      </c>
      <c r="G28" s="11">
        <f>6.5*'[1]ΣΥΣΤΑΣΗ ΤΡΟΦΙΜΩΝ'!AA119</f>
        <v>1.95</v>
      </c>
      <c r="H28" s="11">
        <f>6.5*'[1]ΣΥΣΤΑΣΗ ΤΡΟΦΙΜΩΝ'!AB119</f>
        <v>13</v>
      </c>
      <c r="I28" s="11">
        <f>6.5*'[1]ΣΥΣΤΑΣΗ ΤΡΟΦΙΜΩΝ'!AC119</f>
        <v>104</v>
      </c>
      <c r="J28" s="11">
        <f>6.5*'[1]ΣΥΣΤΑΣΗ ΤΡΟΦΙΜΩΝ'!AD119</f>
        <v>0</v>
      </c>
      <c r="K28" s="11" t="s">
        <v>24</v>
      </c>
      <c r="L28" s="11" t="s">
        <v>24</v>
      </c>
      <c r="M28" s="11">
        <f>6.5*'[1]ΣΥΣΤΑΣΗ ΤΡΟΦΙΜΩΝ'!AG119</f>
        <v>2.015</v>
      </c>
      <c r="N28" s="11">
        <f>'[1]ΣΥΣΤΑΣΗ ΤΡΟΦΙΜΩΝ'!AH119</f>
        <v>59.73799126637554</v>
      </c>
      <c r="O28" s="11">
        <f>'[1]ΣΥΣΤΑΣΗ ΤΡΟΦΙΜΩΝ'!AI119</f>
        <v>40.34934497816594</v>
      </c>
      <c r="P28" s="11">
        <f>'[1]ΣΥΣΤΑΣΗ ΤΡΟΦΙΜΩΝ'!AJ119</f>
        <v>0</v>
      </c>
      <c r="Q28" s="11">
        <f>'[1]ΣΥΣΤΑΣΗ ΤΡΟΦΙΜΩΝ'!AK119</f>
        <v>25.54585152838428</v>
      </c>
      <c r="R28" s="11">
        <f>'[1]ΣΥΣΤΑΣΗ ΤΡΟΦΙΜΩΝ'!AL119</f>
        <v>0</v>
      </c>
      <c r="S28" s="11">
        <f>6.5*'[1]ΣΥΣΤΑΣΗ ΤΡΟΦΙΜΩΝ'!AM119</f>
        <v>42.25</v>
      </c>
      <c r="T28" s="11">
        <f>6.5*'[1]ΣΥΣΤΑΣΗ ΤΡΟΦΙΜΩΝ'!AN119</f>
        <v>48.1</v>
      </c>
      <c r="U28" s="12">
        <f>6.5*'[1]ΣΥΣΤΑΣΗ ΤΡΟΦΙΜΩΝ'!AO119</f>
        <v>3.9</v>
      </c>
    </row>
    <row r="29" spans="1:21" ht="14.25">
      <c r="A29" s="10" t="s">
        <v>29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2"/>
    </row>
    <row r="30" spans="1:21" ht="14.25">
      <c r="A30" s="10" t="s">
        <v>30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2"/>
    </row>
    <row r="31" spans="1:21" ht="14.25">
      <c r="A31" s="10" t="s">
        <v>31</v>
      </c>
      <c r="B31" s="11">
        <f>2*'[1]ΣΥΣΤΑΣΗ ΤΡΟΦΙΜΩΝ'!V99</f>
        <v>55.1</v>
      </c>
      <c r="C31" s="11">
        <f>2*'[1]ΣΥΣΤΑΣΗ ΤΡΟΦΙΜΩΝ'!W99*0.75</f>
        <v>0.3975</v>
      </c>
      <c r="D31" s="11">
        <f>2*'[1]ΣΥΣΤΑΣΗ ΤΡΟΦΙΜΩΝ'!X99</f>
        <v>0.486</v>
      </c>
      <c r="E31" s="11" t="s">
        <v>32</v>
      </c>
      <c r="F31" s="11">
        <f>2*'[1]ΣΥΣΤΑΣΗ ΤΡΟΦΙΜΩΝ'!Z99</f>
        <v>7.98</v>
      </c>
      <c r="G31" s="11">
        <f>2*'[1]ΣΥΣΤΑΣΗ ΤΡΟΦΙΜΩΝ'!AA99*0.75</f>
        <v>0.3015</v>
      </c>
      <c r="H31" s="11">
        <f>2*'[1]ΣΥΣΤΑΣΗ ΤΡΟΦΙΜΩΝ'!AB99*0.55</f>
        <v>0.9834</v>
      </c>
      <c r="I31" s="11">
        <f>2*'[1]ΣΥΣΤΑΣΗ ΤΡΟΦΙΜΩΝ'!AC99*0.8</f>
        <v>73.44</v>
      </c>
      <c r="J31" s="11">
        <f>2*'[1]ΣΥΣΤΑΣΗ ΤΡΟΦΙΜΩΝ'!AD99*0.65</f>
        <v>0.8190000000000001</v>
      </c>
      <c r="K31" s="11">
        <f>2*'[1]ΣΥΣΤΑΣΗ ΤΡΟΦΙΜΩΝ'!AE99</f>
        <v>156</v>
      </c>
      <c r="L31" s="11">
        <f>2*'[1]ΣΥΣΤΑΣΗ ΤΡΟΦΙΜΩΝ'!AF99</f>
        <v>1.072</v>
      </c>
      <c r="M31" s="11">
        <f>2*'[1]ΣΥΣΤΑΣΗ ΤΡΟΦΙΜΩΝ'!AG99</f>
        <v>7.2</v>
      </c>
      <c r="N31" s="11">
        <f>'[1]ΣΥΣΤΑΣΗ ΤΡΟΦΙΜΩΝ'!AH99</f>
        <v>53.08843537414966</v>
      </c>
      <c r="O31" s="11">
        <f>'[1]ΣΥΣΤΑΣΗ ΤΡΟΦΙΜΩΝ'!AI99</f>
        <v>19.519274376417233</v>
      </c>
      <c r="P31" s="11">
        <f>'[1]ΣΥΣΤΑΣΗ ΤΡΟΦΙΜΩΝ'!AJ99</f>
        <v>29.06727135298564</v>
      </c>
      <c r="Q31" s="11">
        <f>'[1]ΣΥΣΤΑΣΗ ΤΡΟΦΙΜΩΝ'!AK99</f>
        <v>5.768707482993198</v>
      </c>
      <c r="R31" s="11">
        <f>'[1]ΣΥΣΤΑΣΗ ΤΡΟΦΙΜΩΝ'!AL99</f>
        <v>29.024943310657598</v>
      </c>
      <c r="S31" s="11">
        <f>2*'[1]ΣΥΣΤΑΣΗ ΤΡΟΦΙΜΩΝ'!AM99</f>
        <v>8.48</v>
      </c>
      <c r="T31" s="11">
        <f>2*'[1]ΣΥΣΤΑΣΗ ΤΡΟΦΙΜΩΝ'!AN99</f>
        <v>13.68</v>
      </c>
      <c r="U31" s="12">
        <f>2*'[1]ΣΥΣΤΑΣΗ ΤΡΟΦΙΜΩΝ'!AO99</f>
        <v>20.52</v>
      </c>
    </row>
    <row r="32" spans="1:21" ht="14.25">
      <c r="A32" s="10" t="s">
        <v>33</v>
      </c>
      <c r="B32" s="11" t="s">
        <v>24</v>
      </c>
      <c r="C32" s="11" t="s">
        <v>24</v>
      </c>
      <c r="D32" s="11" t="s">
        <v>24</v>
      </c>
      <c r="E32" s="11" t="s">
        <v>24</v>
      </c>
      <c r="F32" s="11" t="s">
        <v>24</v>
      </c>
      <c r="G32" s="11" t="s">
        <v>24</v>
      </c>
      <c r="H32" s="11">
        <v>0</v>
      </c>
      <c r="I32" s="11" t="s">
        <v>24</v>
      </c>
      <c r="J32" s="11">
        <f>0.45*'[1]ΣΥΣΤΑΣΗ ΤΡΟΦΙΜΩΝ'!AD22</f>
        <v>0</v>
      </c>
      <c r="K32" s="11">
        <f>0.45*'[1]ΣΥΣΤΑΣΗ ΤΡΟΦΙΜΩΝ'!AE22</f>
        <v>0</v>
      </c>
      <c r="L32" s="11">
        <f>0.45*'[1]ΣΥΣΤΑΣΗ ΤΡΟΦΙΜΩΝ'!AF22</f>
        <v>0</v>
      </c>
      <c r="M32" s="11">
        <f>0.45*'[1]ΣΥΣΤΑΣΗ ΤΡΟΦΙΜΩΝ'!AG22</f>
        <v>2.295</v>
      </c>
      <c r="N32" s="11">
        <f>0.45*'[1]ΣΥΣΤΑΣΗ ΤΡΟΦΙΜΩΝ'!AH22</f>
        <v>45.00500556173526</v>
      </c>
      <c r="O32" s="11" t="s">
        <v>24</v>
      </c>
      <c r="P32" s="11" t="s">
        <v>24</v>
      </c>
      <c r="Q32" s="11">
        <f>0.45*'[1]ΣΥΣΤΑΣΗ ΤΡΟΦΙΜΩΝ'!AK22</f>
        <v>6.307007786429366</v>
      </c>
      <c r="R32" s="11">
        <f>0.45*'[1]ΣΥΣΤΑΣΗ ΤΡΟΦΙΜΩΝ'!AL22</f>
        <v>0</v>
      </c>
      <c r="S32" s="11">
        <f>0.45*'[1]ΣΥΣΤΑΣΗ ΤΡΟΦΙΜΩΝ'!AM22</f>
        <v>6.3</v>
      </c>
      <c r="T32" s="11">
        <f>0.45*'[1]ΣΥΣΤΑΣΗ ΤΡΟΦΙΜΩΝ'!AN22</f>
        <v>31.365000000000002</v>
      </c>
      <c r="U32" s="12">
        <f>0.45*'[1]ΣΥΣΤΑΣΗ ΤΡΟΦΙΜΩΝ'!AO22</f>
        <v>5.04</v>
      </c>
    </row>
    <row r="33" spans="1:21" ht="14.25">
      <c r="A33" s="10" t="s">
        <v>34</v>
      </c>
      <c r="B33" s="11" t="s">
        <v>25</v>
      </c>
      <c r="C33" s="11">
        <f>0.9*'[1]ΣΥΣΤΑΣΗ ΤΡΟΦΙΜΩΝ'!W6*0.8</f>
        <v>0.07200000000000001</v>
      </c>
      <c r="D33" s="11">
        <f>0.9*'[1]ΣΥΣΤΑΣΗ ΤΡΟΦΙΜΩΝ'!X6*0.9</f>
        <v>0.0243</v>
      </c>
      <c r="E33" s="11">
        <f>0.9*'[1]ΣΥΣΤΑΣΗ ΤΡΟΦΙΜΩΝ'!Y6</f>
        <v>0</v>
      </c>
      <c r="F33" s="11">
        <f>0.9*'[1]ΣΥΣΤΑΣΗ ΤΡΟΦΙΜΩΝ'!Z6*0.9</f>
        <v>0.5670000000000001</v>
      </c>
      <c r="G33" s="11">
        <f>0.9*'[1]ΣΥΣΤΑΣΗ ΤΡΟΦΙΜΩΝ'!AA6*0.9</f>
        <v>0.12150000000000001</v>
      </c>
      <c r="H33" s="11">
        <f>0.9*'[1]ΣΥΣΤΑΣΗ ΤΡΟΦΙΜΩΝ'!AB6</f>
        <v>0</v>
      </c>
      <c r="I33" s="11">
        <f>0.9*'[1]ΣΥΣΤΑΣΗ ΤΡΟΦΙΜΩΝ'!AC6*0.7</f>
        <v>19.53</v>
      </c>
      <c r="J33" s="11">
        <f>0.9*'[1]ΣΥΣΤΑΣΗ ΤΡΟΦΙΜΩΝ'!AD6</f>
        <v>0</v>
      </c>
      <c r="K33" s="11">
        <f>0.9*'[1]ΣΥΣΤΑΣΗ ΤΡΟΦΙΜΩΝ'!AE6</f>
        <v>0</v>
      </c>
      <c r="L33" s="11">
        <f>0.9*'[1]ΣΥΣΤΑΣΗ ΤΡΟΦΙΜΩΝ'!AF6</f>
        <v>0</v>
      </c>
      <c r="M33" s="11">
        <f>0.9*'[1]ΣΥΣΤΑΣΗ ΤΡΟΦΙΜΩΝ'!AG6</f>
        <v>0.27</v>
      </c>
      <c r="N33" s="11">
        <f>'[1]ΣΥΣΤΑΣΗ ΤΡΟΦΙΜΩΝ'!AH6</f>
        <v>3.695014662756598</v>
      </c>
      <c r="O33" s="11">
        <f>'[1]ΣΥΣΤΑΣΗ ΤΡΟΦΙΜΩΝ'!AI6</f>
        <v>13.489736070381232</v>
      </c>
      <c r="P33" s="11">
        <f>'[1]ΣΥΣΤΑΣΗ ΤΡΟΦΙΜΩΝ'!AJ6</f>
        <v>88.32844574780059</v>
      </c>
      <c r="Q33" s="11">
        <f>'[1]ΣΥΣΤΑΣΗ ΤΡΟΦΙΜΩΝ'!AK6</f>
        <v>0.5278592375366569</v>
      </c>
      <c r="R33" s="11">
        <f>'[1]ΣΥΣΤΑΣΗ ΤΡΟΦΙΜΩΝ'!AL6</f>
        <v>1.6422287390029326</v>
      </c>
      <c r="S33" s="11">
        <f>0.9*'[1]ΣΥΣΤΑΣΗ ΤΡΟΦΙΜΩΝ'!AM6</f>
        <v>0.18000000000000002</v>
      </c>
      <c r="T33" s="11">
        <f>0.9*'[1]ΣΥΣΤΑΣΗ ΤΡΟΦΙΜΩΝ'!AN6</f>
        <v>0.09000000000000001</v>
      </c>
      <c r="U33" s="12">
        <f>0.9*'[1]ΣΥΣΤΑΣΗ ΤΡΟΦΙΜΩΝ'!AO6</f>
        <v>0.54</v>
      </c>
    </row>
    <row r="34" spans="1:21" ht="14.25">
      <c r="A34" s="10" t="s">
        <v>35</v>
      </c>
      <c r="B34" s="11">
        <f>12*'[1]ΣΥΣΤΑΣΗ ΤΡΟΦΙΜΩΝ'!V18</f>
        <v>180</v>
      </c>
      <c r="C34" s="11">
        <f>12*'[1]ΣΥΣΤΑΣΗ ΤΡΟΦΙΜΩΝ'!W18*0.6</f>
        <v>0.216</v>
      </c>
      <c r="D34" s="11">
        <f>12*'[1]ΣΥΣΤΑΣΗ ΤΡΟΦΙΜΩΝ'!X18</f>
        <v>2.04</v>
      </c>
      <c r="E34" s="11">
        <f>12*'[1]ΣΥΣΤΑΣΗ ΤΡΟΦΙΜΩΝ'!Y18</f>
        <v>252</v>
      </c>
      <c r="F34" s="11">
        <f>12*'[1]ΣΥΣΤΑΣΗ ΤΡΟΦΙΜΩΝ'!Z18</f>
        <v>1.2000000000000002</v>
      </c>
      <c r="G34" s="11">
        <f>12*'[1]ΣΥΣΤΑΣΗ ΤΡΟΦΙΜΩΝ'!AA18*0.55</f>
        <v>0.396</v>
      </c>
      <c r="H34" s="11">
        <f>12*'[1]ΣΥΣΤΑΣΗ ΤΡΟΦΙΜΩΝ'!AB18*0.3</f>
        <v>1.4400000000000002</v>
      </c>
      <c r="I34" s="11">
        <f>12*'[1]ΣΥΣΤΑΣΗ ΤΡΟΦΙΜΩΝ'!AC18*0.7</f>
        <v>50.4</v>
      </c>
      <c r="J34" s="11">
        <f>12*'[1]ΣΥΣΤΑΣΗ ΤΡΟΦΙΜΩΝ'!AD18*0.45</f>
        <v>5.4</v>
      </c>
      <c r="K34" s="11">
        <f>12*'[1]ΣΥΣΤΑΣΗ ΤΡΟΦΙΜΩΝ'!AE18</f>
        <v>624</v>
      </c>
      <c r="L34" s="11">
        <f>12*'[1]ΣΥΣΤΑΣΗ ΤΡΟΦΙΜΩΝ'!AF18</f>
        <v>0.36</v>
      </c>
      <c r="M34" s="11">
        <f>12*'[1]ΣΥΣΤΑΣΗ ΤΡΟΦΙΜΩΝ'!AG18</f>
        <v>1.08</v>
      </c>
      <c r="N34" s="11">
        <f>'[1]ΣΥΣΤΑΣΗ ΤΡΟΦΙΜΩΝ'!AH18</f>
        <v>53.18181818181818</v>
      </c>
      <c r="O34" s="11">
        <f>'[1]ΣΥΣΤΑΣΗ ΤΡΟΦΙΜΩΝ'!AI18</f>
        <v>19.393939393939394</v>
      </c>
      <c r="P34" s="11">
        <f>'[1]ΣΥΣΤΑΣΗ ΤΡΟΦΙΜΩΝ'!AJ18</f>
        <v>29.09090909090909</v>
      </c>
      <c r="Q34" s="11">
        <f>'[1]ΣΥΣΤΑΣΗ ΤΡΟΦΙΜΩΝ'!AK18</f>
        <v>32.72727272727273</v>
      </c>
      <c r="R34" s="11">
        <f>'[1]ΣΥΣΤΑΣΗ ΤΡΟΦΙΜΩΝ'!AL18</f>
        <v>29.09090909090909</v>
      </c>
      <c r="S34" s="11">
        <f>12*'[1]ΣΥΣΤΑΣΗ ΤΡΟΦΙΜΩΝ'!AM18</f>
        <v>28.799999999999997</v>
      </c>
      <c r="T34" s="11">
        <f>12*'[1]ΣΥΣΤΑΣΗ ΤΡΟΦΙΜΩΝ'!AN18</f>
        <v>13.200000000000001</v>
      </c>
      <c r="U34" s="12">
        <f>12*'[1]ΣΥΣΤΑΣΗ ΤΡΟΦΙΜΩΝ'!AO18</f>
        <v>1.2000000000000002</v>
      </c>
    </row>
    <row r="35" spans="1:21" ht="14.25">
      <c r="A35" s="10" t="s">
        <v>36</v>
      </c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2"/>
    </row>
    <row r="36" spans="1:21" ht="14.25">
      <c r="A36" s="10" t="s">
        <v>37</v>
      </c>
      <c r="B36" s="11">
        <f>'[1]ΣΥΣΤΑΣΗ ΤΡΟΦΙΜΩΝ'!V16</f>
        <v>53</v>
      </c>
      <c r="C36" s="11">
        <f>'[1]ΣΥΣΤΑΣΗ ΤΡΟΦΙΜΩΝ'!W16*0.8</f>
        <v>0.05600000000000001</v>
      </c>
      <c r="D36" s="11">
        <f>'[1]ΣΥΣΤΑΣΗ ΤΡΟΦΙΜΩΝ'!X16*0.95</f>
        <v>0.33249999999999996</v>
      </c>
      <c r="E36" s="11" t="str">
        <f>'[1]ΣΥΣΤΑΣΗ ΤΡΟΦΙΜΩΝ'!Y16</f>
        <v>tr</v>
      </c>
      <c r="F36" s="11">
        <f>'[1]ΣΥΣΤΑΣΗ ΤΡΟΦΙΜΩΝ'!Z16*0.9</f>
        <v>0.09000000000000001</v>
      </c>
      <c r="G36" s="11">
        <f>'[1]ΣΥΣΤΑΣΗ ΤΡΟΦΙΜΩΝ'!AA16*0.95</f>
        <v>0.11399999999999999</v>
      </c>
      <c r="H36" s="11">
        <f>'[1]ΣΥΣΤΑΣΗ ΤΡΟΦΙΜΩΝ'!AB16*0.8</f>
        <v>0.8800000000000001</v>
      </c>
      <c r="I36" s="11">
        <f>'[1]ΣΥΣΤΑΣΗ ΤΡΟΦΙΜΩΝ'!AC16*0.75</f>
        <v>29.25</v>
      </c>
      <c r="J36" s="11">
        <f>'[1]ΣΥΣΤΑΣΗ ΤΡΟΦΙΜΩΝ'!AD16</f>
        <v>0</v>
      </c>
      <c r="K36" s="11">
        <f>'[1]ΣΥΣΤΑΣΗ ΤΡΟΦΙΜΩΝ'!AE16</f>
        <v>190</v>
      </c>
      <c r="L36" s="11">
        <f>'[1]ΣΥΣΤΑΣΗ ΤΡΟΦΙΜΩΝ'!AF16</f>
        <v>1.75</v>
      </c>
      <c r="M36" s="11">
        <f>'[1]ΣΥΣΤΑΣΗ ΤΡΟΦΙΜΩΝ'!AG16</f>
        <v>1.11</v>
      </c>
      <c r="N36" s="11">
        <f>'[1]ΣΥΣΤΑΣΗ ΤΡΟΦΙΜΩΝ'!AH16</f>
        <v>66.12244897959184</v>
      </c>
      <c r="O36" s="11">
        <f>'[1]ΣΥΣΤΑΣΗ ΤΡΟΦΙΜΩΝ'!AI16</f>
        <v>34.01360544217687</v>
      </c>
      <c r="P36" s="11">
        <v>0</v>
      </c>
      <c r="Q36" s="11">
        <f>'[1]ΣΥΣΤΑΣΗ ΤΡΟΦΙΜΩΝ'!AK16</f>
        <v>18.979591836734695</v>
      </c>
      <c r="R36" s="11">
        <v>0</v>
      </c>
      <c r="S36" s="11">
        <f>'[1]ΣΥΣΤΑΣΗ ΤΡΟΦΙΜΩΝ'!AM16</f>
        <v>3.1</v>
      </c>
      <c r="T36" s="11">
        <f>'[1]ΣΥΣΤΑΣΗ ΤΡΟΦΙΜΩΝ'!AN16</f>
        <v>4.7</v>
      </c>
      <c r="U36" s="12">
        <f>'[1]ΣΥΣΤΑΣΗ ΤΡΟΦΙΜΩΝ'!AO16</f>
        <v>1.2</v>
      </c>
    </row>
    <row r="37" spans="1:21" ht="14.25">
      <c r="A37" s="10" t="s">
        <v>38</v>
      </c>
      <c r="B37" s="11">
        <f>'[1]ΣΥΣΤΑΣΗ ΤΡΟΦΙΜΩΝ'!V99</f>
        <v>27.55</v>
      </c>
      <c r="C37" s="11">
        <f>'[1]ΣΥΣΤΑΣΗ ΤΡΟΦΙΜΩΝ'!W99*0.75</f>
        <v>0.19875</v>
      </c>
      <c r="D37" s="11">
        <f>'[1]ΣΥΣΤΑΣΗ ΤΡΟΦΙΜΩΝ'!X99</f>
        <v>0.243</v>
      </c>
      <c r="E37" s="11" t="s">
        <v>32</v>
      </c>
      <c r="F37" s="11">
        <f>'[1]ΣΥΣΤΑΣΗ ΤΡΟΦΙΜΩΝ'!Z99</f>
        <v>3.99</v>
      </c>
      <c r="G37" s="11">
        <f>'[1]ΣΥΣΤΑΣΗ ΤΡΟΦΙΜΩΝ'!AA99*0.75</f>
        <v>0.15075</v>
      </c>
      <c r="H37" s="11">
        <f>'[1]ΣΥΣΤΑΣΗ ΤΡΟΦΙΜΩΝ'!AB99*0.55</f>
        <v>0.4917</v>
      </c>
      <c r="I37" s="11">
        <f>'[1]ΣΥΣΤΑΣΗ ΤΡΟΦΙΜΩΝ'!AC99*0.8</f>
        <v>36.72</v>
      </c>
      <c r="J37" s="11">
        <f>'[1]ΣΥΣΤΑΣΗ ΤΡΟΦΙΜΩΝ'!AD99*0.65</f>
        <v>0.40950000000000003</v>
      </c>
      <c r="K37" s="11">
        <f>'[1]ΣΥΣΤΑΣΗ ΤΡΟΦΙΜΩΝ'!AE99</f>
        <v>78</v>
      </c>
      <c r="L37" s="11">
        <f>'[1]ΣΥΣΤΑΣΗ ΤΡΟΦΙΜΩΝ'!AF99</f>
        <v>0.536</v>
      </c>
      <c r="M37" s="11">
        <f>'[1]ΣΥΣΤΑΣΗ ΤΡΟΦΙΜΩΝ'!AG99</f>
        <v>3.6</v>
      </c>
      <c r="N37" s="11">
        <f>'[1]ΣΥΣΤΑΣΗ ΤΡΟΦΙΜΩΝ'!AH99</f>
        <v>53.08843537414966</v>
      </c>
      <c r="O37" s="11">
        <f>'[1]ΣΥΣΤΑΣΗ ΤΡΟΦΙΜΩΝ'!AI99</f>
        <v>19.519274376417233</v>
      </c>
      <c r="P37" s="11">
        <f>'[1]ΣΥΣΤΑΣΗ ΤΡΟΦΙΜΩΝ'!AJ99</f>
        <v>29.06727135298564</v>
      </c>
      <c r="Q37" s="11">
        <f>'[1]ΣΥΣΤΑΣΗ ΤΡΟΦΙΜΩΝ'!AK99</f>
        <v>5.768707482993198</v>
      </c>
      <c r="R37" s="11">
        <f>'[1]ΣΥΣΤΑΣΗ ΤΡΟΦΙΜΩΝ'!AL99</f>
        <v>29.024943310657598</v>
      </c>
      <c r="S37" s="11">
        <f>'[1]ΣΥΣΤΑΣΗ ΤΡΟΦΙΜΩΝ'!AM99</f>
        <v>4.24</v>
      </c>
      <c r="T37" s="11">
        <f>'[1]ΣΥΣΤΑΣΗ ΤΡΟΦΙΜΩΝ'!AN99</f>
        <v>6.84</v>
      </c>
      <c r="U37" s="12">
        <f>'[1]ΣΥΣΤΑΣΗ ΤΡΟΦΙΜΩΝ'!AO99</f>
        <v>10.26</v>
      </c>
    </row>
    <row r="38" spans="1:21" ht="14.25">
      <c r="A38" s="13" t="s">
        <v>39</v>
      </c>
      <c r="B38" s="11">
        <f aca="true" t="shared" si="3" ref="B38:M38">SUM(B25:B37)</f>
        <v>357.2</v>
      </c>
      <c r="C38" s="11">
        <f t="shared" si="3"/>
        <v>1.3819000000000001</v>
      </c>
      <c r="D38" s="11">
        <f t="shared" si="3"/>
        <v>5.288</v>
      </c>
      <c r="E38" s="11">
        <f t="shared" si="3"/>
        <v>260.075</v>
      </c>
      <c r="F38" s="11">
        <f t="shared" si="3"/>
        <v>43.85225000000001</v>
      </c>
      <c r="G38" s="11">
        <f t="shared" si="3"/>
        <v>3.22965</v>
      </c>
      <c r="H38" s="11">
        <f t="shared" si="3"/>
        <v>16.7951</v>
      </c>
      <c r="I38" s="11">
        <f t="shared" si="3"/>
        <v>331.78</v>
      </c>
      <c r="J38" s="11">
        <f t="shared" si="3"/>
        <v>9.816</v>
      </c>
      <c r="K38" s="11">
        <f t="shared" si="3"/>
        <v>1048</v>
      </c>
      <c r="L38" s="11">
        <f t="shared" si="3"/>
        <v>3.718</v>
      </c>
      <c r="M38" s="11">
        <f t="shared" si="3"/>
        <v>21.9135</v>
      </c>
      <c r="N38" s="20">
        <f>9*G18*100/C18</f>
        <v>59.6272882439736</v>
      </c>
      <c r="O38" s="20">
        <f>4*F18*100/C18</f>
        <v>20.84899035546163</v>
      </c>
      <c r="P38" s="20">
        <f>4*E18*100/C18</f>
        <v>20.784682417595125</v>
      </c>
      <c r="Q38" s="11">
        <f>9*S38*100/C18</f>
        <v>15.572996614415088</v>
      </c>
      <c r="R38" s="11">
        <f>4*K18*100/C18</f>
        <v>13.77895055129351</v>
      </c>
      <c r="S38" s="11">
        <f>SUM(S25:S37)</f>
        <v>104.722</v>
      </c>
      <c r="T38" s="11">
        <f>SUM(T25:T37)</f>
        <v>173.907</v>
      </c>
      <c r="U38" s="12">
        <f>SUM(U25:U37)</f>
        <v>52.221000000000004</v>
      </c>
    </row>
    <row r="39" spans="1:21" ht="28.5">
      <c r="A39" s="13" t="s">
        <v>40</v>
      </c>
      <c r="B39" s="11">
        <f aca="true" t="shared" si="4" ref="B39:M39">100*B38/$B$18</f>
        <v>8.357510528778661</v>
      </c>
      <c r="C39" s="11">
        <f t="shared" si="4"/>
        <v>0.03233270940570895</v>
      </c>
      <c r="D39" s="11">
        <f t="shared" si="4"/>
        <v>0.12372484791764157</v>
      </c>
      <c r="E39" s="11">
        <f t="shared" si="4"/>
        <v>6.085049134300421</v>
      </c>
      <c r="F39" s="11">
        <f t="shared" si="4"/>
        <v>1.0260236312587743</v>
      </c>
      <c r="G39" s="11">
        <f t="shared" si="4"/>
        <v>0.07556504445484323</v>
      </c>
      <c r="H39" s="11">
        <f t="shared" si="4"/>
        <v>0.3929597566682265</v>
      </c>
      <c r="I39" s="11">
        <f t="shared" si="4"/>
        <v>7.762751520823585</v>
      </c>
      <c r="J39" s="11">
        <f t="shared" si="4"/>
        <v>0.22966775854000937</v>
      </c>
      <c r="K39" s="11">
        <f t="shared" si="4"/>
        <v>24.520355638745905</v>
      </c>
      <c r="L39" s="11">
        <f t="shared" si="4"/>
        <v>0.08699110903135236</v>
      </c>
      <c r="M39" s="11">
        <f t="shared" si="4"/>
        <v>0.5127164248947121</v>
      </c>
      <c r="N39" s="11"/>
      <c r="O39" s="11"/>
      <c r="P39" s="11"/>
      <c r="Q39" s="11"/>
      <c r="R39" s="11"/>
      <c r="S39" s="11">
        <f>100*S38/$B$18</f>
        <v>2.4502105755732333</v>
      </c>
      <c r="T39" s="11">
        <f>100*T38/$B$18</f>
        <v>4.068951801591016</v>
      </c>
      <c r="U39" s="12">
        <f>100*U38/$B$18</f>
        <v>1.22182966775854</v>
      </c>
    </row>
    <row r="40" spans="1:21" ht="42.75">
      <c r="A40" s="14" t="s">
        <v>41</v>
      </c>
      <c r="B40" s="15">
        <f aca="true" t="shared" si="5" ref="B40:M40">$B$20*B39/100</f>
        <v>10.7310435189518</v>
      </c>
      <c r="C40" s="15">
        <f t="shared" si="5"/>
        <v>0.04151519887693029</v>
      </c>
      <c r="D40" s="15">
        <f t="shared" si="5"/>
        <v>0.15886270472625177</v>
      </c>
      <c r="E40" s="15">
        <f t="shared" si="5"/>
        <v>7.813203088441741</v>
      </c>
      <c r="F40" s="15">
        <f t="shared" si="5"/>
        <v>1.3174143425362663</v>
      </c>
      <c r="G40" s="15">
        <f t="shared" si="5"/>
        <v>0.09702551708001872</v>
      </c>
      <c r="H40" s="15">
        <f t="shared" si="5"/>
        <v>0.5045603275620029</v>
      </c>
      <c r="I40" s="15">
        <f t="shared" si="5"/>
        <v>9.967372952737485</v>
      </c>
      <c r="J40" s="15">
        <f t="shared" si="5"/>
        <v>0.294893401965372</v>
      </c>
      <c r="K40" s="15">
        <f t="shared" si="5"/>
        <v>31.484136640149742</v>
      </c>
      <c r="L40" s="15">
        <f t="shared" si="5"/>
        <v>0.11169658399625644</v>
      </c>
      <c r="M40" s="15">
        <f t="shared" si="5"/>
        <v>0.6583278895648104</v>
      </c>
      <c r="N40" s="15"/>
      <c r="O40" s="15"/>
      <c r="P40" s="15"/>
      <c r="Q40" s="15"/>
      <c r="R40" s="15"/>
      <c r="S40" s="15">
        <f>$B$20*S39/100</f>
        <v>3.1460703790360314</v>
      </c>
      <c r="T40" s="15">
        <f>$B$20*T39/100</f>
        <v>5.224534113242864</v>
      </c>
      <c r="U40" s="16">
        <f>$B$20*U39/100</f>
        <v>1.5688292934019654</v>
      </c>
    </row>
  </sheetData>
  <sheetProtection/>
  <mergeCells count="2">
    <mergeCell ref="A1:C1"/>
    <mergeCell ref="A2:C2"/>
  </mergeCells>
  <printOptions/>
  <pageMargins left="0.7" right="0.7" top="0.75" bottom="0.75" header="0.3" footer="0.3"/>
  <pageSetup horizontalDpi="600" verticalDpi="600" orientation="landscape" paperSize="9" scale="51" r:id="rId1"/>
  <headerFooter alignWithMargins="0">
    <oddFooter>&amp;C85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family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antonia</dc:creator>
  <cp:keywords/>
  <dc:description/>
  <cp:lastModifiedBy>antonia</cp:lastModifiedBy>
  <dcterms:created xsi:type="dcterms:W3CDTF">2011-08-05T05:19:04Z</dcterms:created>
  <dcterms:modified xsi:type="dcterms:W3CDTF">2011-08-05T05:19:19Z</dcterms:modified>
  <cp:category/>
  <cp:version/>
  <cp:contentType/>
  <cp:contentStatus/>
</cp:coreProperties>
</file>