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05" windowWidth="13755" windowHeight="7170" activeTab="0"/>
  </bookViews>
  <sheets>
    <sheet name="Τταβάς Λευκαρίτικο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<sst xmlns="http://schemas.openxmlformats.org/spreadsheetml/2006/main" count="107" uniqueCount="58">
  <si>
    <t>ΤΤΑΒΑΣ ΛΕΥΚΑΡΙΤΙΚΟΣ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</si>
  <si>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</si>
  <si>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</si>
  <si>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</si>
  <si>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</si>
  <si>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</si>
  <si>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</si>
  <si>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</si>
  <si>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</si>
  <si>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</si>
  <si>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</si>
  <si>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</si>
  <si>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</si>
  <si>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</si>
  <si>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</si>
  <si>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</si>
  <si>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</si>
  <si>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</si>
  <si>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</si>
  <si>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</si>
  <si>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</si>
  <si>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</si>
  <si>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</si>
  <si>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1/2 κιλό αρνί</t>
  </si>
  <si>
    <t>1 1/2 φλιτζ ρύζι (300γ)</t>
  </si>
  <si>
    <t>tr</t>
  </si>
  <si>
    <t>5 ντομάτες</t>
  </si>
  <si>
    <t>n</t>
  </si>
  <si>
    <t>2 κρεμμύδια</t>
  </si>
  <si>
    <t>2 πατάτες κομμένες σε φέτες (400γ)</t>
  </si>
  <si>
    <t>αλάτι</t>
  </si>
  <si>
    <t>πιπέρι</t>
  </si>
  <si>
    <t>1 κ.γ. αρτυσιά</t>
  </si>
  <si>
    <t>1/2 φλιτζ λάδι</t>
  </si>
  <si>
    <t>νερό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</si>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</sst>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0" fontId="0" fillId="0" borderId="13" xfId="56" applyFont="1" applyBorder="1" applyAlignment="1">
      <alignment wrapText="1" shrinkToFit="1"/>
      <protection/>
    </xf>
    <xf numFmtId="2" fontId="0" fillId="0" borderId="14" xfId="56" applyNumberFormat="1" applyFont="1" applyBorder="1" applyAlignment="1">
      <alignment wrapText="1" shrinkToFit="1"/>
      <protection/>
    </xf>
    <xf numFmtId="0" fontId="0" fillId="0" borderId="15" xfId="56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6" xfId="56" applyNumberFormat="1" applyBorder="1">
      <alignment/>
      <protection/>
    </xf>
    <xf numFmtId="0" fontId="0" fillId="0" borderId="15" xfId="56" applyFont="1" applyBorder="1" applyAlignment="1">
      <alignment wrapText="1"/>
      <protection/>
    </xf>
    <xf numFmtId="0" fontId="0" fillId="0" borderId="17" xfId="56" applyFont="1" applyBorder="1" applyAlignment="1">
      <alignment wrapText="1"/>
      <protection/>
    </xf>
    <xf numFmtId="2" fontId="0" fillId="0" borderId="18" xfId="56" applyNumberFormat="1" applyBorder="1">
      <alignment/>
      <protection/>
    </xf>
    <xf numFmtId="2" fontId="0" fillId="0" borderId="19" xfId="56" applyNumberFormat="1" applyBorder="1">
      <alignment/>
      <protection/>
    </xf>
    <xf numFmtId="0" fontId="0" fillId="0" borderId="0" xfId="56" applyAlignment="1">
      <alignment wrapText="1"/>
      <protection/>
    </xf>
    <xf numFmtId="2" fontId="0" fillId="0" borderId="0" xfId="56" applyNumberFormat="1" applyFont="1" applyAlignment="1">
      <alignment wrapText="1" shrinkToFit="1"/>
      <protection/>
    </xf>
    <xf numFmtId="2" fontId="0" fillId="0" borderId="0" xfId="56" applyNumberFormat="1">
      <alignment/>
      <protection/>
    </xf>
    <xf numFmtId="2" fontId="0" fillId="0" borderId="20" xfId="0" applyNumberFormat="1" applyFont="1" applyBorder="1" applyAlignment="1">
      <alignment wrapText="1"/>
    </xf>
    <xf numFmtId="2" fontId="20" fillId="0" borderId="20" xfId="0" applyNumberFormat="1" applyFont="1" applyBorder="1" applyAlignment="1">
      <alignment wrapText="1" shrinkToFit="1"/>
    </xf>
    <xf numFmtId="2" fontId="0" fillId="0" borderId="21" xfId="56" applyNumberFormat="1" applyFont="1" applyBorder="1" applyAlignment="1">
      <alignment wrapText="1" shrinkToFit="1"/>
      <protection/>
    </xf>
    <xf numFmtId="2" fontId="0" fillId="0" borderId="0" xfId="56" applyNumberFormat="1" applyFont="1" applyBorder="1">
      <alignment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58">
          <cell r="B58">
            <v>17</v>
          </cell>
          <cell r="C58">
            <v>93.1</v>
          </cell>
          <cell r="D58">
            <v>3.1</v>
          </cell>
          <cell r="E58">
            <v>0.7</v>
          </cell>
          <cell r="F58">
            <v>0.3</v>
          </cell>
          <cell r="G58">
            <v>1.3</v>
          </cell>
          <cell r="H58">
            <v>0</v>
          </cell>
          <cell r="J58">
            <v>3.1</v>
          </cell>
          <cell r="K58">
            <v>7</v>
          </cell>
          <cell r="L58">
            <v>0.5</v>
          </cell>
          <cell r="M58">
            <v>7</v>
          </cell>
          <cell r="N58">
            <v>55</v>
          </cell>
          <cell r="O58">
            <v>0.1</v>
          </cell>
          <cell r="P58">
            <v>9</v>
          </cell>
          <cell r="Q58">
            <v>250</v>
          </cell>
          <cell r="R58">
            <v>0.5</v>
          </cell>
          <cell r="S58">
            <v>0.1</v>
          </cell>
          <cell r="T58">
            <v>0.02</v>
          </cell>
          <cell r="W58">
            <v>0.09</v>
          </cell>
          <cell r="X58">
            <v>0.01</v>
          </cell>
          <cell r="Y58">
            <v>640</v>
          </cell>
          <cell r="Z58">
            <v>1</v>
          </cell>
          <cell r="AA58">
            <v>0.14</v>
          </cell>
          <cell r="AB58">
            <v>0</v>
          </cell>
          <cell r="AC58">
            <v>54</v>
          </cell>
          <cell r="AD58">
            <v>38</v>
          </cell>
          <cell r="AE58">
            <v>0</v>
          </cell>
          <cell r="AF58">
            <v>0</v>
          </cell>
          <cell r="AG58">
            <v>1.22</v>
          </cell>
          <cell r="AH58">
            <v>15.882352941176471</v>
          </cell>
          <cell r="AI58">
            <v>16.470588235294116</v>
          </cell>
          <cell r="AJ58">
            <v>72.94117647058823</v>
          </cell>
          <cell r="AK58">
            <v>5.294117647058823</v>
          </cell>
          <cell r="AL58">
            <v>72.94117647058823</v>
          </cell>
          <cell r="AM58">
            <v>0.1</v>
          </cell>
          <cell r="AN58">
            <v>0.1</v>
          </cell>
          <cell r="AO58">
            <v>0.2</v>
          </cell>
        </row>
        <row r="63">
          <cell r="B63">
            <v>77</v>
          </cell>
          <cell r="C63">
            <v>78.9</v>
          </cell>
          <cell r="D63">
            <v>18</v>
          </cell>
          <cell r="E63">
            <v>2.2</v>
          </cell>
          <cell r="F63">
            <v>0.1</v>
          </cell>
          <cell r="G63">
            <v>1.7</v>
          </cell>
          <cell r="H63">
            <v>0</v>
          </cell>
          <cell r="I63">
            <v>17.3</v>
          </cell>
          <cell r="J63">
            <v>1.2</v>
          </cell>
          <cell r="K63">
            <v>7</v>
          </cell>
          <cell r="L63">
            <v>40</v>
          </cell>
          <cell r="M63">
            <v>18</v>
          </cell>
          <cell r="N63">
            <v>72</v>
          </cell>
          <cell r="O63">
            <v>0.1</v>
          </cell>
          <cell r="P63">
            <v>7</v>
          </cell>
          <cell r="Q63">
            <v>360</v>
          </cell>
          <cell r="R63">
            <v>0.4</v>
          </cell>
          <cell r="S63">
            <v>0.3</v>
          </cell>
          <cell r="T63">
            <v>0.08</v>
          </cell>
          <cell r="U63">
            <v>1</v>
          </cell>
          <cell r="V63">
            <v>3</v>
          </cell>
          <cell r="W63">
            <v>0.21</v>
          </cell>
          <cell r="X63">
            <v>0.01</v>
          </cell>
          <cell r="Z63">
            <v>0.6</v>
          </cell>
          <cell r="AA63">
            <v>0.31</v>
          </cell>
          <cell r="AB63">
            <v>0</v>
          </cell>
          <cell r="AC63">
            <v>25</v>
          </cell>
          <cell r="AD63">
            <v>8</v>
          </cell>
          <cell r="AE63">
            <v>0</v>
          </cell>
          <cell r="AF63">
            <v>0</v>
          </cell>
          <cell r="AG63">
            <v>0.06</v>
          </cell>
          <cell r="AH63">
            <v>1.1688311688311688</v>
          </cell>
          <cell r="AI63">
            <v>11.42857142857143</v>
          </cell>
          <cell r="AJ63">
            <v>93.50649350649351</v>
          </cell>
          <cell r="AK63">
            <v>0</v>
          </cell>
          <cell r="AL63">
            <v>6.233766233766234</v>
          </cell>
          <cell r="AO63">
            <v>0.1</v>
          </cell>
        </row>
        <row r="74">
          <cell r="B74">
            <v>138</v>
          </cell>
          <cell r="C74">
            <v>68</v>
          </cell>
          <cell r="D74">
            <v>30.9</v>
          </cell>
          <cell r="E74">
            <v>2.6</v>
          </cell>
          <cell r="F74">
            <v>1.3</v>
          </cell>
          <cell r="G74">
            <v>1</v>
          </cell>
          <cell r="H74">
            <v>0</v>
          </cell>
          <cell r="I74">
            <v>30.9</v>
          </cell>
          <cell r="K74">
            <v>18</v>
          </cell>
          <cell r="L74">
            <v>54</v>
          </cell>
          <cell r="M74">
            <v>11</v>
          </cell>
          <cell r="N74">
            <v>4</v>
          </cell>
          <cell r="O74">
            <v>0.2</v>
          </cell>
          <cell r="P74">
            <v>1</v>
          </cell>
          <cell r="Q74">
            <v>54</v>
          </cell>
          <cell r="R74">
            <v>0.2</v>
          </cell>
          <cell r="S74">
            <v>0.7</v>
          </cell>
          <cell r="T74">
            <v>0.13</v>
          </cell>
          <cell r="U74">
            <v>4</v>
          </cell>
          <cell r="V74">
            <v>5</v>
          </cell>
          <cell r="W74">
            <v>0.01</v>
          </cell>
          <cell r="Y74">
            <v>0</v>
          </cell>
          <cell r="Z74">
            <v>0.9</v>
          </cell>
          <cell r="AA74">
            <v>0.07</v>
          </cell>
          <cell r="AB74">
            <v>0</v>
          </cell>
          <cell r="AC74">
            <v>4</v>
          </cell>
          <cell r="AD74">
            <v>0</v>
          </cell>
          <cell r="AE74">
            <v>0</v>
          </cell>
          <cell r="AF74">
            <v>0</v>
          </cell>
          <cell r="AH74">
            <v>8.478260869565217</v>
          </cell>
          <cell r="AI74">
            <v>7.536231884057971</v>
          </cell>
          <cell r="AJ74">
            <v>89.56521739130434</v>
          </cell>
          <cell r="AK74">
            <v>1.9565217391304348</v>
          </cell>
          <cell r="AM74">
            <v>0.3</v>
          </cell>
          <cell r="AN74">
            <v>0.3</v>
          </cell>
          <cell r="AO74">
            <v>0.5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27">
          <cell r="B127">
            <v>316</v>
          </cell>
          <cell r="C127">
            <v>53.6</v>
          </cell>
          <cell r="D127">
            <v>0</v>
          </cell>
          <cell r="E127">
            <v>19.9</v>
          </cell>
          <cell r="F127">
            <v>26.3</v>
          </cell>
          <cell r="G127">
            <v>0</v>
          </cell>
          <cell r="H127">
            <v>107</v>
          </cell>
          <cell r="I127">
            <v>0</v>
          </cell>
          <cell r="J127">
            <v>0</v>
          </cell>
          <cell r="K127">
            <v>9</v>
          </cell>
          <cell r="L127">
            <v>150</v>
          </cell>
          <cell r="M127">
            <v>19</v>
          </cell>
          <cell r="N127">
            <v>60</v>
          </cell>
          <cell r="O127">
            <v>0.02</v>
          </cell>
          <cell r="P127">
            <v>61</v>
          </cell>
          <cell r="Q127">
            <v>260</v>
          </cell>
          <cell r="R127">
            <v>1.6</v>
          </cell>
          <cell r="S127">
            <v>4.3</v>
          </cell>
          <cell r="T127">
            <v>0.15</v>
          </cell>
          <cell r="U127">
            <v>1</v>
          </cell>
          <cell r="V127">
            <v>5</v>
          </cell>
          <cell r="W127">
            <v>0.07</v>
          </cell>
          <cell r="X127">
            <v>0.2</v>
          </cell>
          <cell r="Z127">
            <v>3.1</v>
          </cell>
          <cell r="AA127">
            <v>0.16</v>
          </cell>
          <cell r="AB127">
            <v>2</v>
          </cell>
          <cell r="AC127">
            <v>3</v>
          </cell>
          <cell r="AD127">
            <v>0</v>
          </cell>
          <cell r="AG127">
            <v>0.12</v>
          </cell>
          <cell r="AH127">
            <v>74.90506329113924</v>
          </cell>
          <cell r="AI127">
            <v>25.189873417721515</v>
          </cell>
          <cell r="AJ127">
            <v>0</v>
          </cell>
          <cell r="AK127">
            <v>29.050632911392405</v>
          </cell>
          <cell r="AL127">
            <v>0</v>
          </cell>
          <cell r="AM127">
            <v>10.2</v>
          </cell>
          <cell r="AN127">
            <v>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2"/>
  <sheetViews>
    <sheetView tabSelected="1" view="pageLayout" zoomScale="70" zoomScaleNormal="70" zoomScalePageLayoutView="70" workbookViewId="0" topLeftCell="E1">
      <selection activeCell="G1" sqref="G1"/>
    </sheetView>
  </sheetViews>
  <sheetFormatPr defaultColWidth="9.140625" defaultRowHeight="15"/>
  <cols>
    <col min="1" max="1" width="19.28125" style="17" customWidth="1"/>
    <col min="2" max="3" width="9.140625" style="2" customWidth="1"/>
    <col min="4" max="4" width="10.8515625" style="2" customWidth="1"/>
    <col min="5" max="5" width="17.00390625" style="2" customWidth="1"/>
    <col min="6" max="8" width="9.140625" style="2" customWidth="1"/>
    <col min="9" max="9" width="11.8515625" style="2" customWidth="1"/>
    <col min="10" max="10" width="9.140625" style="2" customWidth="1"/>
    <col min="11" max="11" width="12.28125" style="2" customWidth="1"/>
    <col min="12" max="12" width="9.140625" style="2" customWidth="1"/>
    <col min="13" max="13" width="12.00390625" style="2" customWidth="1"/>
    <col min="14" max="14" width="12.421875" style="2" customWidth="1"/>
    <col min="15" max="15" width="10.00390625" style="2" customWidth="1"/>
    <col min="16" max="16" width="13.140625" style="2" customWidth="1"/>
    <col min="17" max="17" width="10.421875" style="2" customWidth="1"/>
    <col min="18" max="18" width="12.00390625" style="2" customWidth="1"/>
    <col min="19" max="19" width="10.57421875" style="2" customWidth="1"/>
    <col min="20" max="21" width="9.140625" style="2" customWidth="1"/>
    <col min="22" max="22" width="10.5742187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3" ht="18">
      <c r="A2" s="1" t="s">
        <v>1</v>
      </c>
      <c r="B2" s="1"/>
      <c r="C2" s="1"/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375</v>
      </c>
      <c r="C5" s="9">
        <f>3.75*'[1]ΣΥΣΤΑΣΗ ΤΡΟΦΙΜΩΝ'!B127</f>
        <v>1185</v>
      </c>
      <c r="D5" s="9">
        <f>3.75*'[1]ΣΥΣΤΑΣΗ ΤΡΟΦΙΜΩΝ'!C127</f>
        <v>201</v>
      </c>
      <c r="E5" s="9">
        <f>3.75*'[1]ΣΥΣΤΑΣΗ ΤΡΟΦΙΜΩΝ'!D127</f>
        <v>0</v>
      </c>
      <c r="F5" s="9">
        <f>3.75*'[1]ΣΥΣΤΑΣΗ ΤΡΟΦΙΜΩΝ'!E127</f>
        <v>74.625</v>
      </c>
      <c r="G5" s="9">
        <f>3.75*'[1]ΣΥΣΤΑΣΗ ΤΡΟΦΙΜΩΝ'!F127</f>
        <v>98.625</v>
      </c>
      <c r="H5" s="9">
        <f>3.75*'[1]ΣΥΣΤΑΣΗ ΤΡΟΦΙΜΩΝ'!G127</f>
        <v>0</v>
      </c>
      <c r="I5" s="9">
        <f>3.75*'[1]ΣΥΣΤΑΣΗ ΤΡΟΦΙΜΩΝ'!H127</f>
        <v>401.25</v>
      </c>
      <c r="J5" s="9">
        <f>3.75*'[1]ΣΥΣΤΑΣΗ ΤΡΟΦΙΜΩΝ'!I127</f>
        <v>0</v>
      </c>
      <c r="K5" s="9">
        <f>3.75*'[1]ΣΥΣΤΑΣΗ ΤΡΟΦΙΜΩΝ'!J127</f>
        <v>0</v>
      </c>
      <c r="L5" s="9">
        <f>3.75*'[1]ΣΥΣΤΑΣΗ ΤΡΟΦΙΜΩΝ'!K127</f>
        <v>33.75</v>
      </c>
      <c r="M5" s="9">
        <f>3.75*'[1]ΣΥΣΤΑΣΗ ΤΡΟΦΙΜΩΝ'!L127</f>
        <v>562.5</v>
      </c>
      <c r="N5" s="9">
        <f>3.75*'[1]ΣΥΣΤΑΣΗ ΤΡΟΦΙΜΩΝ'!M127</f>
        <v>71.25</v>
      </c>
      <c r="O5" s="9">
        <f>3.75*'[1]ΣΥΣΤΑΣΗ ΤΡΟΦΙΜΩΝ'!N127</f>
        <v>225</v>
      </c>
      <c r="P5" s="9">
        <f>3.75*'[1]ΣΥΣΤΑΣΗ ΤΡΟΦΙΜΩΝ'!O127</f>
        <v>0.075</v>
      </c>
      <c r="Q5" s="9">
        <f>3.75*'[1]ΣΥΣΤΑΣΗ ΤΡΟΦΙΜΩΝ'!P127</f>
        <v>228.75</v>
      </c>
      <c r="R5" s="9">
        <f>3.75*'[1]ΣΥΣΤΑΣΗ ΤΡΟΦΙΜΩΝ'!Q127</f>
        <v>975</v>
      </c>
      <c r="S5" s="9">
        <f>3.75*'[1]ΣΥΣΤΑΣΗ ΤΡΟΦΙΜΩΝ'!R127</f>
        <v>6</v>
      </c>
      <c r="T5" s="9">
        <f>3.75*'[1]ΣΥΣΤΑΣΗ ΤΡΟΦΙΜΩΝ'!S127</f>
        <v>16.125</v>
      </c>
      <c r="U5" s="9">
        <f>3.75*'[1]ΣΥΣΤΑΣΗ ΤΡΟΦΙΜΩΝ'!T127</f>
        <v>0.5625</v>
      </c>
      <c r="V5" s="9">
        <f>3.75*'[1]ΣΥΣΤΑΣΗ ΤΡΟΦΙΜΩΝ'!U127</f>
        <v>3.75</v>
      </c>
    </row>
    <row r="6" spans="1:22" ht="14.25">
      <c r="A6" s="10" t="s">
        <v>24</v>
      </c>
      <c r="B6" s="11">
        <v>831</v>
      </c>
      <c r="C6" s="11">
        <f>8.31*'[1]ΣΥΣΤΑΣΗ ΤΡΟΦΙΜΩΝ'!B74</f>
        <v>1146.78</v>
      </c>
      <c r="D6" s="11">
        <f>8.31*'[1]ΣΥΣΤΑΣΗ ΤΡΟΦΙΜΩΝ'!C74</f>
        <v>565.08</v>
      </c>
      <c r="E6" s="11">
        <f>8.31*'[1]ΣΥΣΤΑΣΗ ΤΡΟΦΙΜΩΝ'!D74</f>
        <v>256.779</v>
      </c>
      <c r="F6" s="11">
        <f>8.31*'[1]ΣΥΣΤΑΣΗ ΤΡΟΦΙΜΩΝ'!E74</f>
        <v>21.606</v>
      </c>
      <c r="G6" s="11">
        <f>8.31*'[1]ΣΥΣΤΑΣΗ ΤΡΟΦΙΜΩΝ'!F74</f>
        <v>10.803</v>
      </c>
      <c r="H6" s="11">
        <f>8.31*'[1]ΣΥΣΤΑΣΗ ΤΡΟΦΙΜΩΝ'!G74</f>
        <v>8.31</v>
      </c>
      <c r="I6" s="11">
        <f>8.31*'[1]ΣΥΣΤΑΣΗ ΤΡΟΦΙΜΩΝ'!H74</f>
        <v>0</v>
      </c>
      <c r="J6" s="11">
        <f>8.31*'[1]ΣΥΣΤΑΣΗ ΤΡΟΦΙΜΩΝ'!I74</f>
        <v>256.779</v>
      </c>
      <c r="K6" s="11" t="s">
        <v>25</v>
      </c>
      <c r="L6" s="11">
        <f>8.31*'[1]ΣΥΣΤΑΣΗ ΤΡΟΦΙΜΩΝ'!K74</f>
        <v>149.58</v>
      </c>
      <c r="M6" s="11">
        <f>8.31*'[1]ΣΥΣΤΑΣΗ ΤΡΟΦΙΜΩΝ'!L74</f>
        <v>448.74</v>
      </c>
      <c r="N6" s="11">
        <f>8.31*'[1]ΣΥΣΤΑΣΗ ΤΡΟΦΙΜΩΝ'!M74</f>
        <v>91.41000000000001</v>
      </c>
      <c r="O6" s="11">
        <f>8.31*'[1]ΣΥΣΤΑΣΗ ΤΡΟΦΙΜΩΝ'!N74</f>
        <v>33.24</v>
      </c>
      <c r="P6" s="11">
        <f>8.31*'[1]ΣΥΣΤΑΣΗ ΤΡΟΦΙΜΩΝ'!O74</f>
        <v>1.6620000000000001</v>
      </c>
      <c r="Q6" s="11">
        <f>8.31*'[1]ΣΥΣΤΑΣΗ ΤΡΟΦΙΜΩΝ'!P74</f>
        <v>8.31</v>
      </c>
      <c r="R6" s="11">
        <f>8.31*'[1]ΣΥΣΤΑΣΗ ΤΡΟΦΙΜΩΝ'!Q74</f>
        <v>448.74</v>
      </c>
      <c r="S6" s="11">
        <f>8.31*'[1]ΣΥΣΤΑΣΗ ΤΡΟΦΙΜΩΝ'!R74</f>
        <v>1.6620000000000001</v>
      </c>
      <c r="T6" s="11">
        <f>8.31*'[1]ΣΥΣΤΑΣΗ ΤΡΟΦΙΜΩΝ'!S74</f>
        <v>5.817</v>
      </c>
      <c r="U6" s="11">
        <f>8.31*'[1]ΣΥΣΤΑΣΗ ΤΡΟΦΙΜΩΝ'!T74</f>
        <v>1.0803</v>
      </c>
      <c r="V6" s="12">
        <f>8.31*'[1]ΣΥΣΤΑΣΗ ΤΡΟΦΙΜΩΝ'!U74</f>
        <v>33.24</v>
      </c>
    </row>
    <row r="7" spans="1:22" ht="14.25">
      <c r="A7" s="10" t="s">
        <v>26</v>
      </c>
      <c r="B7" s="11">
        <f>500-0.289*500</f>
        <v>355.5</v>
      </c>
      <c r="C7" s="11">
        <f>5*'[1]ΣΥΣΤΑΣΗ ΤΡΟΦΙΜΩΝ'!B58</f>
        <v>85</v>
      </c>
      <c r="D7" s="11">
        <f>5*'[1]ΣΥΣΤΑΣΗ ΤΡΟΦΙΜΩΝ'!C58-0.289*500</f>
        <v>321</v>
      </c>
      <c r="E7" s="11">
        <f>5*'[1]ΣΥΣΤΑΣΗ ΤΡΟΦΙΜΩΝ'!D58</f>
        <v>15.5</v>
      </c>
      <c r="F7" s="11">
        <f>5*'[1]ΣΥΣΤΑΣΗ ΤΡΟΦΙΜΩΝ'!E58</f>
        <v>3.5</v>
      </c>
      <c r="G7" s="11">
        <f>5*'[1]ΣΥΣΤΑΣΗ ΤΡΟΦΙΜΩΝ'!F58</f>
        <v>1.5</v>
      </c>
      <c r="H7" s="11">
        <f>5*'[1]ΣΥΣΤΑΣΗ ΤΡΟΦΙΜΩΝ'!G58</f>
        <v>6.5</v>
      </c>
      <c r="I7" s="11">
        <f>5*'[1]ΣΥΣΤΑΣΗ ΤΡΟΦΙΜΩΝ'!H58</f>
        <v>0</v>
      </c>
      <c r="J7" s="11" t="s">
        <v>25</v>
      </c>
      <c r="K7" s="11">
        <f>5*'[1]ΣΥΣΤΑΣΗ ΤΡΟΦΙΜΩΝ'!J58</f>
        <v>15.5</v>
      </c>
      <c r="L7" s="11">
        <f>5*'[1]ΣΥΣΤΑΣΗ ΤΡΟΦΙΜΩΝ'!K58</f>
        <v>35</v>
      </c>
      <c r="M7" s="11">
        <f>5*'[1]ΣΥΣΤΑΣΗ ΤΡΟΦΙΜΩΝ'!L58</f>
        <v>2.5</v>
      </c>
      <c r="N7" s="11">
        <f>5*'[1]ΣΥΣΤΑΣΗ ΤΡΟΦΙΜΩΝ'!M58</f>
        <v>35</v>
      </c>
      <c r="O7" s="11">
        <f>5*'[1]ΣΥΣΤΑΣΗ ΤΡΟΦΙΜΩΝ'!N58</f>
        <v>275</v>
      </c>
      <c r="P7" s="11">
        <f>5*'[1]ΣΥΣΤΑΣΗ ΤΡΟΦΙΜΩΝ'!O58</f>
        <v>0.5</v>
      </c>
      <c r="Q7" s="11">
        <f>5*'[1]ΣΥΣΤΑΣΗ ΤΡΟΦΙΜΩΝ'!P58</f>
        <v>45</v>
      </c>
      <c r="R7" s="11">
        <f>5*'[1]ΣΥΣΤΑΣΗ ΤΡΟΦΙΜΩΝ'!Q58</f>
        <v>1250</v>
      </c>
      <c r="S7" s="11">
        <f>5*'[1]ΣΥΣΤΑΣΗ ΤΡΟΦΙΜΩΝ'!R58</f>
        <v>2.5</v>
      </c>
      <c r="T7" s="11">
        <f>5*'[1]ΣΥΣΤΑΣΗ ΤΡΟΦΙΜΩΝ'!S58</f>
        <v>0.5</v>
      </c>
      <c r="U7" s="11">
        <f>5*'[1]ΣΥΣΤΑΣΗ ΤΡΟΦΙΜΩΝ'!T58</f>
        <v>0.1</v>
      </c>
      <c r="V7" s="12" t="s">
        <v>27</v>
      </c>
    </row>
    <row r="8" spans="1:22" ht="14.25">
      <c r="A8" s="10" t="s">
        <v>28</v>
      </c>
      <c r="B8" s="11">
        <f>170-170*0.289</f>
        <v>120.87</v>
      </c>
      <c r="C8" s="11">
        <f>1.7*'[1]ΣΥΣΤΑΣΗ ΤΡΟΦΙΜΩΝ'!B108</f>
        <v>61.199999999999996</v>
      </c>
      <c r="D8" s="11">
        <f>1.7*'[1]ΣΥΣΤΑΣΗ ΤΡΟΦΙΜΩΝ'!C108-170*0.289</f>
        <v>102.16999999999999</v>
      </c>
      <c r="E8" s="11">
        <f>1.7*'[1]ΣΥΣΤΑΣΗ ΤΡΟΦΙΜΩΝ'!D108</f>
        <v>13.43</v>
      </c>
      <c r="F8" s="11">
        <f>1.7*'[1]ΣΥΣΤΑΣΗ ΤΡΟΦΙΜΩΝ'!E108</f>
        <v>2.04</v>
      </c>
      <c r="G8" s="11">
        <f>1.7*'[1]ΣΥΣΤΑΣΗ ΤΡΟΦΙΜΩΝ'!F108</f>
        <v>0.34</v>
      </c>
      <c r="H8" s="11">
        <f>1.7*'[1]ΣΥΣΤΑΣΗ ΤΡΟΦΙΜΩΝ'!G108</f>
        <v>2.55</v>
      </c>
      <c r="I8" s="11">
        <f>1.7*'[1]ΣΥΣΤΑΣΗ ΤΡΟΦΙΜΩΝ'!H108</f>
        <v>0</v>
      </c>
      <c r="J8" s="11" t="s">
        <v>25</v>
      </c>
      <c r="K8" s="11">
        <f>1.7*'[1]ΣΥΣΤΑΣΗ ΤΡΟΦΙΜΩΝ'!J108</f>
        <v>9.52</v>
      </c>
      <c r="L8" s="11">
        <f>1.7*'[1]ΣΥΣΤΑΣΗ ΤΡΟΦΙΜΩΝ'!K108</f>
        <v>42.5</v>
      </c>
      <c r="M8" s="11">
        <f>1.7*'[1]ΣΥΣΤΑΣΗ ΤΡΟΦΙΜΩΝ'!L108</f>
        <v>51</v>
      </c>
      <c r="N8" s="11">
        <f>1.7*'[1]ΣΥΣΤΑΣΗ ΤΡΟΦΙΜΩΝ'!M108</f>
        <v>6.8</v>
      </c>
      <c r="O8" s="11">
        <f>1.7*'[1]ΣΥΣΤΑΣΗ ΤΡΟΦΙΜΩΝ'!N108</f>
        <v>42.5</v>
      </c>
      <c r="P8" s="11">
        <f>1.7*'[1]ΣΥΣΤΑΣΗ ΤΡΟΦΙΜΩΝ'!O108</f>
        <v>0.17</v>
      </c>
      <c r="Q8" s="11">
        <f>1.7*'[1]ΣΥΣΤΑΣΗ ΤΡΟΦΙΜΩΝ'!P108</f>
        <v>5.1</v>
      </c>
      <c r="R8" s="11">
        <f>1.7*'[1]ΣΥΣΤΑΣΗ ΤΡΟΦΙΜΩΝ'!Q108</f>
        <v>272</v>
      </c>
      <c r="S8" s="11">
        <f>1.7*'[1]ΣΥΣΤΑΣΗ ΤΡΟΦΙΜΩΝ'!R108</f>
        <v>0.51</v>
      </c>
      <c r="T8" s="11">
        <f>1.7*'[1]ΣΥΣΤΑΣΗ ΤΡΟΦΙΜΩΝ'!S108</f>
        <v>0.34</v>
      </c>
      <c r="U8" s="11">
        <f>1.7*'[1]ΣΥΣΤΑΣΗ ΤΡΟΦΙΜΩΝ'!T108</f>
        <v>0.085</v>
      </c>
      <c r="V8" s="12">
        <f>1.7*'[1]ΣΥΣΤΑΣΗ ΤΡΟΦΙΜΩΝ'!U108</f>
        <v>1.7</v>
      </c>
    </row>
    <row r="9" spans="1:22" ht="28.5">
      <c r="A9" s="10" t="s">
        <v>29</v>
      </c>
      <c r="B9" s="11">
        <v>276</v>
      </c>
      <c r="C9" s="11">
        <f>2.76*'[1]ΣΥΣΤΑΣΗ ΤΡΟΦΙΜΩΝ'!B63</f>
        <v>212.51999999999998</v>
      </c>
      <c r="D9" s="11">
        <f>2.76*'[1]ΣΥΣΤΑΣΗ ΤΡΟΦΙΜΩΝ'!C63</f>
        <v>217.764</v>
      </c>
      <c r="E9" s="11">
        <f>2.76*'[1]ΣΥΣΤΑΣΗ ΤΡΟΦΙΜΩΝ'!D63</f>
        <v>49.67999999999999</v>
      </c>
      <c r="F9" s="11">
        <f>2.76*'[1]ΣΥΣΤΑΣΗ ΤΡΟΦΙΜΩΝ'!E63</f>
        <v>6.072</v>
      </c>
      <c r="G9" s="11">
        <f>2.76*'[1]ΣΥΣΤΑΣΗ ΤΡΟΦΙΜΩΝ'!F63</f>
        <v>0.27599999999999997</v>
      </c>
      <c r="H9" s="11">
        <f>2.76*'[1]ΣΥΣΤΑΣΗ ΤΡΟΦΙΜΩΝ'!G63</f>
        <v>4.691999999999999</v>
      </c>
      <c r="I9" s="11">
        <f>2.76*'[1]ΣΥΣΤΑΣΗ ΤΡΟΦΙΜΩΝ'!H63</f>
        <v>0</v>
      </c>
      <c r="J9" s="11">
        <f>2.76*'[1]ΣΥΣΤΑΣΗ ΤΡΟΦΙΜΩΝ'!I63</f>
        <v>47.748</v>
      </c>
      <c r="K9" s="11">
        <f>2.76*'[1]ΣΥΣΤΑΣΗ ΤΡΟΦΙΜΩΝ'!J63</f>
        <v>3.312</v>
      </c>
      <c r="L9" s="11">
        <f>2.76*'[1]ΣΥΣΤΑΣΗ ΤΡΟΦΙΜΩΝ'!K63</f>
        <v>19.32</v>
      </c>
      <c r="M9" s="11">
        <f>2.76*'[1]ΣΥΣΤΑΣΗ ΤΡΟΦΙΜΩΝ'!L63</f>
        <v>110.39999999999999</v>
      </c>
      <c r="N9" s="11">
        <f>2.76*'[1]ΣΥΣΤΑΣΗ ΤΡΟΦΙΜΩΝ'!M63</f>
        <v>49.67999999999999</v>
      </c>
      <c r="O9" s="11">
        <f>2.76*'[1]ΣΥΣΤΑΣΗ ΤΡΟΦΙΜΩΝ'!N63</f>
        <v>198.71999999999997</v>
      </c>
      <c r="P9" s="11">
        <f>2.76*'[1]ΣΥΣΤΑΣΗ ΤΡΟΦΙΜΩΝ'!O63</f>
        <v>0.27599999999999997</v>
      </c>
      <c r="Q9" s="11">
        <f>2.76*'[1]ΣΥΣΤΑΣΗ ΤΡΟΦΙΜΩΝ'!P63</f>
        <v>19.32</v>
      </c>
      <c r="R9" s="11">
        <f>2.76*'[1]ΣΥΣΤΑΣΗ ΤΡΟΦΙΜΩΝ'!Q63</f>
        <v>993.5999999999999</v>
      </c>
      <c r="S9" s="11">
        <f>2.76*'[1]ΣΥΣΤΑΣΗ ΤΡΟΦΙΜΩΝ'!R63</f>
        <v>1.1039999999999999</v>
      </c>
      <c r="T9" s="11">
        <f>2.76*'[1]ΣΥΣΤΑΣΗ ΤΡΟΦΙΜΩΝ'!S63</f>
        <v>0.828</v>
      </c>
      <c r="U9" s="11">
        <f>2.76*'[1]ΣΥΣΤΑΣΗ ΤΡΟΦΙΜΩΝ'!T63</f>
        <v>0.2208</v>
      </c>
      <c r="V9" s="12">
        <f>2.76*'[1]ΣΥΣΤΑΣΗ ΤΡΟΦΙΜΩΝ'!U63</f>
        <v>2.76</v>
      </c>
    </row>
    <row r="10" spans="1:22" ht="14.25">
      <c r="A10" s="10" t="s">
        <v>30</v>
      </c>
      <c r="B10" s="11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3600</v>
      </c>
      <c r="P10" s="11"/>
      <c r="Q10" s="11">
        <v>2400</v>
      </c>
      <c r="R10" s="11"/>
      <c r="S10" s="11"/>
      <c r="T10" s="11"/>
      <c r="U10" s="11"/>
      <c r="V10" s="12"/>
    </row>
    <row r="11" spans="1:22" ht="14.25">
      <c r="A11" s="10" t="s">
        <v>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ht="14.25">
      <c r="A12" s="10" t="s">
        <v>32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4.25">
      <c r="A13" s="10" t="s">
        <v>33</v>
      </c>
      <c r="B13" s="11">
        <v>110</v>
      </c>
      <c r="C13" s="11">
        <f>1.1*'[1]ΣΥΣΤΑΣΗ ΤΡΟΦΙΜΩΝ'!B22</f>
        <v>988.9000000000001</v>
      </c>
      <c r="D13" s="11" t="s">
        <v>25</v>
      </c>
      <c r="E13" s="11" t="s">
        <v>25</v>
      </c>
      <c r="F13" s="11" t="s">
        <v>25</v>
      </c>
      <c r="G13" s="11">
        <f>1.1*'[1]ΣΥΣΤΑΣΗ ΤΡΟΦΙΜΩΝ'!F22</f>
        <v>109.89000000000001</v>
      </c>
      <c r="H13" s="11">
        <f>1.1*'[1]ΣΥΣΤΑΣΗ ΤΡΟΦΙΜΩΝ'!G22</f>
        <v>0</v>
      </c>
      <c r="I13" s="11">
        <f>1.1*'[1]ΣΥΣΤΑΣΗ ΤΡΟΦΙΜΩΝ'!H22</f>
        <v>0</v>
      </c>
      <c r="J13" s="11">
        <f>1.1*'[1]ΣΥΣΤΑΣΗ ΤΡΟΦΙΜΩΝ'!I22</f>
        <v>0</v>
      </c>
      <c r="K13" s="11">
        <f>1.1*'[1]ΣΥΣΤΑΣΗ ΤΡΟΦΙΜΩΝ'!J22</f>
        <v>0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2" t="s">
        <v>25</v>
      </c>
    </row>
    <row r="14" spans="1:22" ht="14.25">
      <c r="A14" s="10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 ht="14.25">
      <c r="A15" s="13" t="s">
        <v>35</v>
      </c>
      <c r="B15" s="11">
        <f aca="true" t="shared" si="0" ref="B15:V15">SUM(B5:B14)</f>
        <v>2074.37</v>
      </c>
      <c r="C15" s="11">
        <f t="shared" si="0"/>
        <v>3679.3999999999996</v>
      </c>
      <c r="D15" s="11">
        <f t="shared" si="0"/>
        <v>1407.0140000000001</v>
      </c>
      <c r="E15" s="11">
        <f t="shared" si="0"/>
        <v>335.389</v>
      </c>
      <c r="F15" s="11">
        <f t="shared" si="0"/>
        <v>107.843</v>
      </c>
      <c r="G15" s="11">
        <f t="shared" si="0"/>
        <v>221.43400000000003</v>
      </c>
      <c r="H15" s="11">
        <f t="shared" si="0"/>
        <v>22.052</v>
      </c>
      <c r="I15" s="11">
        <f t="shared" si="0"/>
        <v>401.25</v>
      </c>
      <c r="J15" s="11">
        <f t="shared" si="0"/>
        <v>304.527</v>
      </c>
      <c r="K15" s="11">
        <f t="shared" si="0"/>
        <v>28.332</v>
      </c>
      <c r="L15" s="11">
        <f t="shared" si="0"/>
        <v>280.15000000000003</v>
      </c>
      <c r="M15" s="11">
        <f t="shared" si="0"/>
        <v>1175.14</v>
      </c>
      <c r="N15" s="11">
        <f t="shared" si="0"/>
        <v>254.14000000000004</v>
      </c>
      <c r="O15" s="11">
        <f t="shared" si="0"/>
        <v>4374.46</v>
      </c>
      <c r="P15" s="11">
        <f t="shared" si="0"/>
        <v>2.683</v>
      </c>
      <c r="Q15" s="11">
        <f t="shared" si="0"/>
        <v>2706.48</v>
      </c>
      <c r="R15" s="11">
        <f t="shared" si="0"/>
        <v>3939.3399999999997</v>
      </c>
      <c r="S15" s="11">
        <f t="shared" si="0"/>
        <v>11.775999999999998</v>
      </c>
      <c r="T15" s="11">
        <f t="shared" si="0"/>
        <v>23.61</v>
      </c>
      <c r="U15" s="11">
        <f t="shared" si="0"/>
        <v>2.0486</v>
      </c>
      <c r="V15" s="12">
        <f t="shared" si="0"/>
        <v>41.45</v>
      </c>
    </row>
    <row r="16" spans="1:22" ht="42.75">
      <c r="A16" s="14" t="s">
        <v>36</v>
      </c>
      <c r="B16" s="15">
        <v>100</v>
      </c>
      <c r="C16" s="15">
        <f aca="true" t="shared" si="1" ref="C16:V16">100*C15/$B$15</f>
        <v>177.3743353403684</v>
      </c>
      <c r="D16" s="15">
        <f t="shared" si="1"/>
        <v>67.82849732689927</v>
      </c>
      <c r="E16" s="15">
        <f t="shared" si="1"/>
        <v>16.168234210868842</v>
      </c>
      <c r="F16" s="15">
        <f t="shared" si="1"/>
        <v>5.198831452440983</v>
      </c>
      <c r="G16" s="15">
        <f t="shared" si="1"/>
        <v>10.674759083480769</v>
      </c>
      <c r="H16" s="15">
        <f t="shared" si="1"/>
        <v>1.0630697512979843</v>
      </c>
      <c r="I16" s="15">
        <f t="shared" si="1"/>
        <v>19.343222279535475</v>
      </c>
      <c r="J16" s="15">
        <f t="shared" si="1"/>
        <v>14.680457199053206</v>
      </c>
      <c r="K16" s="15">
        <f t="shared" si="1"/>
        <v>1.365812270713518</v>
      </c>
      <c r="L16" s="15">
        <f t="shared" si="1"/>
        <v>13.505305225200907</v>
      </c>
      <c r="M16" s="15">
        <f t="shared" si="1"/>
        <v>56.65045290859394</v>
      </c>
      <c r="N16" s="15">
        <f t="shared" si="1"/>
        <v>12.251430554819056</v>
      </c>
      <c r="O16" s="15">
        <f t="shared" si="1"/>
        <v>210.88137603224112</v>
      </c>
      <c r="P16" s="15">
        <f t="shared" si="1"/>
        <v>0.1293404744573051</v>
      </c>
      <c r="Q16" s="15">
        <f t="shared" si="1"/>
        <v>130.47238438658485</v>
      </c>
      <c r="R16" s="15">
        <f t="shared" si="1"/>
        <v>189.90536885897885</v>
      </c>
      <c r="S16" s="15">
        <f t="shared" si="1"/>
        <v>0.5676904313116753</v>
      </c>
      <c r="T16" s="15">
        <f t="shared" si="1"/>
        <v>1.138176892261265</v>
      </c>
      <c r="U16" s="15">
        <f t="shared" si="1"/>
        <v>0.09875769510743021</v>
      </c>
      <c r="V16" s="16">
        <f t="shared" si="1"/>
        <v>1.998197042957621</v>
      </c>
    </row>
    <row r="17" spans="23:47" ht="14.25"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3:26" ht="14.25">
      <c r="W18" s="18"/>
      <c r="X18" s="18"/>
      <c r="Y18" s="18"/>
      <c r="Z18" s="18"/>
    </row>
    <row r="19" spans="23:26" ht="14.25">
      <c r="W19" s="19"/>
      <c r="X19" s="19"/>
      <c r="Y19" s="19"/>
      <c r="Z19" s="19"/>
    </row>
    <row r="20" spans="1:26" ht="45">
      <c r="A20" s="20"/>
      <c r="B20" s="21" t="s">
        <v>37</v>
      </c>
      <c r="C20" s="6" t="s">
        <v>38</v>
      </c>
      <c r="D20" s="6" t="s">
        <v>39</v>
      </c>
      <c r="E20" s="6" t="s">
        <v>40</v>
      </c>
      <c r="F20" s="6" t="s">
        <v>41</v>
      </c>
      <c r="G20" s="6" t="s">
        <v>42</v>
      </c>
      <c r="H20" s="6" t="s">
        <v>43</v>
      </c>
      <c r="I20" s="6" t="s">
        <v>44</v>
      </c>
      <c r="J20" s="6" t="s">
        <v>45</v>
      </c>
      <c r="K20" s="6" t="s">
        <v>46</v>
      </c>
      <c r="L20" s="6" t="s">
        <v>47</v>
      </c>
      <c r="M20" s="6" t="s">
        <v>48</v>
      </c>
      <c r="N20" s="6" t="s">
        <v>49</v>
      </c>
      <c r="O20" s="6" t="s">
        <v>50</v>
      </c>
      <c r="P20" s="6" t="s">
        <v>51</v>
      </c>
      <c r="Q20" s="6" t="s">
        <v>52</v>
      </c>
      <c r="R20" s="6" t="s">
        <v>53</v>
      </c>
      <c r="S20" s="6" t="s">
        <v>54</v>
      </c>
      <c r="T20" s="6" t="s">
        <v>55</v>
      </c>
      <c r="U20" s="7" t="s">
        <v>56</v>
      </c>
      <c r="V20" s="3"/>
      <c r="W20" s="19"/>
      <c r="X20" s="19"/>
      <c r="Y20" s="19"/>
      <c r="Z20" s="19"/>
    </row>
    <row r="21" spans="1:26" ht="14.25">
      <c r="A21" s="8" t="s">
        <v>23</v>
      </c>
      <c r="B21" s="9">
        <f>3.75*'[1]ΣΥΣΤΑΣΗ ΤΡΟΦΙΜΩΝ'!V127</f>
        <v>18.75</v>
      </c>
      <c r="C21" s="9">
        <f>3.75*'[1]ΣΥΣΤΑΣΗ ΤΡΟΦΙΜΩΝ'!W127</f>
        <v>0.2625</v>
      </c>
      <c r="D21" s="9">
        <f>3.75*'[1]ΣΥΣΤΑΣΗ ΤΡΟΦΙΜΩΝ'!X127</f>
        <v>0.75</v>
      </c>
      <c r="E21" s="9" t="s">
        <v>25</v>
      </c>
      <c r="F21" s="9">
        <f>3.75*'[1]ΣΥΣΤΑΣΗ ΤΡΟΦΙΜΩΝ'!Z127</f>
        <v>11.625</v>
      </c>
      <c r="G21" s="9">
        <f>3.75*'[1]ΣΥΣΤΑΣΗ ΤΡΟΦΙΜΩΝ'!AA127</f>
        <v>0.6</v>
      </c>
      <c r="H21" s="9">
        <f>3.75*'[1]ΣΥΣΤΑΣΗ ΤΡΟΦΙΜΩΝ'!AB127</f>
        <v>7.5</v>
      </c>
      <c r="I21" s="9">
        <f>3.75*'[1]ΣΥΣΤΑΣΗ ΤΡΟΦΙΜΩΝ'!AC127</f>
        <v>11.25</v>
      </c>
      <c r="J21" s="9">
        <f>3.75*'[1]ΣΥΣΤΑΣΗ ΤΡΟΦΙΜΩΝ'!AD127</f>
        <v>0</v>
      </c>
      <c r="K21" s="9" t="s">
        <v>25</v>
      </c>
      <c r="L21" s="9" t="s">
        <v>25</v>
      </c>
      <c r="M21" s="9">
        <f>3.75*'[1]ΣΥΣΤΑΣΗ ΤΡΟΦΙΜΩΝ'!AG127</f>
        <v>0.44999999999999996</v>
      </c>
      <c r="N21" s="9">
        <f>'[1]ΣΥΣΤΑΣΗ ΤΡΟΦΙΜΩΝ'!AH127</f>
        <v>74.90506329113924</v>
      </c>
      <c r="O21" s="9">
        <f>'[1]ΣΥΣΤΑΣΗ ΤΡΟΦΙΜΩΝ'!AI127</f>
        <v>25.189873417721515</v>
      </c>
      <c r="P21" s="9">
        <f>'[1]ΣΥΣΤΑΣΗ ΤΡΟΦΙΜΩΝ'!AJ127</f>
        <v>0</v>
      </c>
      <c r="Q21" s="9">
        <f>'[1]ΣΥΣΤΑΣΗ ΤΡΟΦΙΜΩΝ'!AK127</f>
        <v>29.050632911392405</v>
      </c>
      <c r="R21" s="9">
        <f>'[1]ΣΥΣΤΑΣΗ ΤΡΟΦΙΜΩΝ'!AL127</f>
        <v>0</v>
      </c>
      <c r="S21" s="9">
        <f>3.75*'[1]ΣΥΣΤΑΣΗ ΤΡΟΦΙΜΩΝ'!AM127</f>
        <v>38.25</v>
      </c>
      <c r="T21" s="9">
        <f>3.75*'[1]ΣΥΣΤΑΣΗ ΤΡΟΦΙΜΩΝ'!AN127</f>
        <v>4.875</v>
      </c>
      <c r="U21" s="22" t="s">
        <v>57</v>
      </c>
      <c r="V21" s="18"/>
      <c r="W21" s="19"/>
      <c r="X21" s="19"/>
      <c r="Y21" s="19"/>
      <c r="Z21" s="19"/>
    </row>
    <row r="22" spans="1:26" ht="14.25">
      <c r="A22" s="10" t="s">
        <v>24</v>
      </c>
      <c r="B22" s="11">
        <f>8.31*'[1]ΣΥΣΤΑΣΗ ΤΡΟΦΙΜΩΝ'!V74</f>
        <v>41.550000000000004</v>
      </c>
      <c r="C22" s="11">
        <f>8.31*'[1]ΣΥΣΤΑΣΗ ΤΡΟΦΙΜΩΝ'!W74</f>
        <v>0.08310000000000001</v>
      </c>
      <c r="D22" s="11" t="s">
        <v>25</v>
      </c>
      <c r="E22" s="11">
        <f>8.31*'[1]ΣΥΣΤΑΣΗ ΤΡΟΦΙΜΩΝ'!Y74</f>
        <v>0</v>
      </c>
      <c r="F22" s="11">
        <f>8.31*'[1]ΣΥΣΤΑΣΗ ΤΡΟΦΙΜΩΝ'!Z74</f>
        <v>7.479000000000001</v>
      </c>
      <c r="G22" s="11">
        <f>8.31*'[1]ΣΥΣΤΑΣΗ ΤΡΟΦΙΜΩΝ'!AA74</f>
        <v>0.5817000000000001</v>
      </c>
      <c r="H22" s="11">
        <f>8.31*'[1]ΣΥΣΤΑΣΗ ΤΡΟΦΙΜΩΝ'!AB74</f>
        <v>0</v>
      </c>
      <c r="I22" s="11">
        <f>8.31*'[1]ΣΥΣΤΑΣΗ ΤΡΟΦΙΜΩΝ'!AC74</f>
        <v>33.24</v>
      </c>
      <c r="J22" s="11">
        <f>8.31*'[1]ΣΥΣΤΑΣΗ ΤΡΟΦΙΜΩΝ'!AD74</f>
        <v>0</v>
      </c>
      <c r="K22" s="11">
        <f>8.31*'[1]ΣΥΣΤΑΣΗ ΤΡΟΦΙΜΩΝ'!AE74</f>
        <v>0</v>
      </c>
      <c r="L22" s="11">
        <f>8.31*'[1]ΣΥΣΤΑΣΗ ΤΡΟΦΙΜΩΝ'!AF74</f>
        <v>0</v>
      </c>
      <c r="M22" s="11" t="s">
        <v>25</v>
      </c>
      <c r="N22" s="11">
        <f>'[1]ΣΥΣΤΑΣΗ ΤΡΟΦΙΜΩΝ'!AH74</f>
        <v>8.478260869565217</v>
      </c>
      <c r="O22" s="11">
        <f>'[1]ΣΥΣΤΑΣΗ ΤΡΟΦΙΜΩΝ'!AI74</f>
        <v>7.536231884057971</v>
      </c>
      <c r="P22" s="11">
        <f>'[1]ΣΥΣΤΑΣΗ ΤΡΟΦΙΜΩΝ'!AJ74</f>
        <v>89.56521739130434</v>
      </c>
      <c r="Q22" s="11">
        <f>'[1]ΣΥΣΤΑΣΗ ΤΡΟΦΙΜΩΝ'!AK74</f>
        <v>1.9565217391304348</v>
      </c>
      <c r="R22" s="11">
        <v>0</v>
      </c>
      <c r="S22" s="11">
        <f>8.31*'[1]ΣΥΣΤΑΣΗ ΤΡΟΦΙΜΩΝ'!AM74</f>
        <v>2.493</v>
      </c>
      <c r="T22" s="11">
        <f>8.31*'[1]ΣΥΣΤΑΣΗ ΤΡΟΦΙΜΩΝ'!AN74</f>
        <v>2.493</v>
      </c>
      <c r="U22" s="12">
        <f>8.31*'[1]ΣΥΣΤΑΣΗ ΤΡΟΦΙΜΩΝ'!AO74</f>
        <v>4.155</v>
      </c>
      <c r="V22" s="19"/>
      <c r="W22" s="19"/>
      <c r="X22" s="19"/>
      <c r="Y22" s="19"/>
      <c r="Z22" s="19"/>
    </row>
    <row r="23" spans="1:26" ht="14.25">
      <c r="A23" s="10" t="s">
        <v>26</v>
      </c>
      <c r="B23" s="11" t="s">
        <v>27</v>
      </c>
      <c r="C23" s="11">
        <f>5*'[1]ΣΥΣΤΑΣΗ ΤΡΟΦΙΜΩΝ'!W58</f>
        <v>0.44999999999999996</v>
      </c>
      <c r="D23" s="11">
        <f>5*'[1]ΣΥΣΤΑΣΗ ΤΡΟΦΙΜΩΝ'!X58</f>
        <v>0.05</v>
      </c>
      <c r="E23" s="11">
        <f>5*'[1]ΣΥΣΤΑΣΗ ΤΡΟΦΙΜΩΝ'!Y58</f>
        <v>3200</v>
      </c>
      <c r="F23" s="11">
        <f>5*'[1]ΣΥΣΤΑΣΗ ΤΡΟΦΙΜΩΝ'!Z58</f>
        <v>5</v>
      </c>
      <c r="G23" s="11">
        <f>5*'[1]ΣΥΣΤΑΣΗ ΤΡΟΦΙΜΩΝ'!AA58</f>
        <v>0.7000000000000001</v>
      </c>
      <c r="H23" s="11">
        <f>5*'[1]ΣΥΣΤΑΣΗ ΤΡΟΦΙΜΩΝ'!AB58</f>
        <v>0</v>
      </c>
      <c r="I23" s="11">
        <f>5*'[1]ΣΥΣΤΑΣΗ ΤΡΟΦΙΜΩΝ'!AC58</f>
        <v>270</v>
      </c>
      <c r="J23" s="11">
        <f>5*'[1]ΣΥΣΤΑΣΗ ΤΡΟΦΙΜΩΝ'!AD58</f>
        <v>190</v>
      </c>
      <c r="K23" s="11">
        <f>5*'[1]ΣΥΣΤΑΣΗ ΤΡΟΦΙΜΩΝ'!AE58</f>
        <v>0</v>
      </c>
      <c r="L23" s="11">
        <f>5*'[1]ΣΥΣΤΑΣΗ ΤΡΟΦΙΜΩΝ'!AF58</f>
        <v>0</v>
      </c>
      <c r="M23" s="11">
        <f>5*'[1]ΣΥΣΤΑΣΗ ΤΡΟΦΙΜΩΝ'!AG58</f>
        <v>6.1</v>
      </c>
      <c r="N23" s="11">
        <f>'[1]ΣΥΣΤΑΣΗ ΤΡΟΦΙΜΩΝ'!AH58</f>
        <v>15.882352941176471</v>
      </c>
      <c r="O23" s="11">
        <f>'[1]ΣΥΣΤΑΣΗ ΤΡΟΦΙΜΩΝ'!AI58</f>
        <v>16.470588235294116</v>
      </c>
      <c r="P23" s="11">
        <f>'[1]ΣΥΣΤΑΣΗ ΤΡΟΦΙΜΩΝ'!AJ58</f>
        <v>72.94117647058823</v>
      </c>
      <c r="Q23" s="11">
        <f>'[1]ΣΥΣΤΑΣΗ ΤΡΟΦΙΜΩΝ'!AK58</f>
        <v>5.294117647058823</v>
      </c>
      <c r="R23" s="11">
        <f>'[1]ΣΥΣΤΑΣΗ ΤΡΟΦΙΜΩΝ'!AL58</f>
        <v>72.94117647058823</v>
      </c>
      <c r="S23" s="11">
        <f>5*'[1]ΣΥΣΤΑΣΗ ΤΡΟΦΙΜΩΝ'!AM58</f>
        <v>0.5</v>
      </c>
      <c r="T23" s="11">
        <f>5*'[1]ΣΥΣΤΑΣΗ ΤΡΟΦΙΜΩΝ'!AN58</f>
        <v>0.5</v>
      </c>
      <c r="U23" s="12">
        <f>5*'[1]ΣΥΣΤΑΣΗ ΤΡΟΦΙΜΩΝ'!AO58</f>
        <v>1</v>
      </c>
      <c r="V23" s="19"/>
      <c r="W23" s="19"/>
      <c r="X23" s="19"/>
      <c r="Y23" s="19"/>
      <c r="Z23" s="19"/>
    </row>
    <row r="24" spans="1:26" ht="14.25">
      <c r="A24" s="10" t="s">
        <v>28</v>
      </c>
      <c r="B24" s="11">
        <f>1.7*'[1]ΣΥΣΤΑΣΗ ΤΡΟΦΙΜΩΝ'!V108</f>
        <v>5.1</v>
      </c>
      <c r="C24" s="11">
        <f>1.7*'[1]ΣΥΣΤΑΣΗ ΤΡΟΦΙΜΩΝ'!W108</f>
        <v>0.221</v>
      </c>
      <c r="D24" s="11" t="s">
        <v>25</v>
      </c>
      <c r="E24" s="11">
        <f>1.7*'[1]ΣΥΣΤΑΣΗ ΤΡΟΦΙΜΩΝ'!Y108</f>
        <v>17</v>
      </c>
      <c r="F24" s="11">
        <f>1.7*'[1]ΣΥΣΤΑΣΗ ΤΡΟΦΙΜΩΝ'!Z108</f>
        <v>1.19</v>
      </c>
      <c r="G24" s="11">
        <f>1.7*'[1]ΣΥΣΤΑΣΗ ΤΡΟΦΙΜΩΝ'!AA108</f>
        <v>0.34</v>
      </c>
      <c r="H24" s="11">
        <f>1.7*'[1]ΣΥΣΤΑΣΗ ΤΡΟΦΙΜΩΝ'!AB108</f>
        <v>0</v>
      </c>
      <c r="I24" s="11">
        <f>1.7*'[1]ΣΥΣΤΑΣΗ ΤΡΟΦΙΜΩΝ'!AC108</f>
        <v>28.9</v>
      </c>
      <c r="J24" s="11">
        <f>1.7*'[1]ΣΥΣΤΑΣΗ ΤΡΟΦΙΜΩΝ'!AD108</f>
        <v>8.5</v>
      </c>
      <c r="K24" s="11">
        <f>1.7*'[1]ΣΥΣΤΑΣΗ ΤΡΟΦΙΜΩΝ'!AE108</f>
        <v>0</v>
      </c>
      <c r="L24" s="11">
        <f>1.7*'[1]ΣΥΣΤΑΣΗ ΤΡΟΦΙΜΩΝ'!AF108</f>
        <v>0</v>
      </c>
      <c r="M24" s="11">
        <f>1.7*'[1]ΣΥΣΤΑΣΗ ΤΡΟΦΙΜΩΝ'!AG108</f>
        <v>0.527</v>
      </c>
      <c r="N24" s="11">
        <f>'[1]ΣΥΣΤΑΣΗ ΤΡΟΦΙΜΩΝ'!AH108</f>
        <v>5</v>
      </c>
      <c r="O24" s="11">
        <f>'[1]ΣΥΣΤΑΣΗ ΤΡΟΦΙΜΩΝ'!AI108</f>
        <v>13.333333333333334</v>
      </c>
      <c r="P24" s="11">
        <f>'[1]ΣΥΣΤΑΣΗ ΤΡΟΦΙΜΩΝ'!AJ108</f>
        <v>87.77777777777777</v>
      </c>
      <c r="Q24" s="11">
        <f>'[1]ΣΥΣΤΑΣΗ ΤΡΟΦΙΜΩΝ'!AK108</f>
        <v>0</v>
      </c>
      <c r="R24" s="11">
        <f>'[1]ΣΥΣΤΑΣΗ ΤΡΟΦΙΜΩΝ'!AL108</f>
        <v>62.22222222222222</v>
      </c>
      <c r="S24" s="11" t="s">
        <v>25</v>
      </c>
      <c r="T24" s="11" t="s">
        <v>25</v>
      </c>
      <c r="U24" s="12">
        <f>1.7*'[1]ΣΥΣΤΑΣΗ ΤΡΟΦΙΜΩΝ'!AO108</f>
        <v>0.17</v>
      </c>
      <c r="V24" s="19"/>
      <c r="W24" s="19"/>
      <c r="X24" s="19"/>
      <c r="Y24" s="19"/>
      <c r="Z24" s="19"/>
    </row>
    <row r="25" spans="1:26" ht="28.5">
      <c r="A25" s="10" t="s">
        <v>29</v>
      </c>
      <c r="B25" s="11">
        <f>2.76*'[1]ΣΥΣΤΑΣΗ ΤΡΟΦΙΜΩΝ'!V63</f>
        <v>8.28</v>
      </c>
      <c r="C25" s="11">
        <f>2.76*'[1]ΣΥΣΤΑΣΗ ΤΡΟΦΙΜΩΝ'!W63</f>
        <v>0.5795999999999999</v>
      </c>
      <c r="D25" s="11">
        <f>2.76*'[1]ΣΥΣΤΑΣΗ ΤΡΟΦΙΜΩΝ'!X63</f>
        <v>0.0276</v>
      </c>
      <c r="E25" s="11" t="s">
        <v>25</v>
      </c>
      <c r="F25" s="11">
        <f>2.76*'[1]ΣΥΣΤΑΣΗ ΤΡΟΦΙΜΩΝ'!Z63</f>
        <v>1.656</v>
      </c>
      <c r="G25" s="11">
        <f>2.76*'[1]ΣΥΣΤΑΣΗ ΤΡΟΦΙΜΩΝ'!AA63</f>
        <v>0.8555999999999999</v>
      </c>
      <c r="H25" s="11">
        <f>2.76*'[1]ΣΥΣΤΑΣΗ ΤΡΟΦΙΜΩΝ'!AB63</f>
        <v>0</v>
      </c>
      <c r="I25" s="11">
        <f>2.76*'[1]ΣΥΣΤΑΣΗ ΤΡΟΦΙΜΩΝ'!AC63</f>
        <v>69</v>
      </c>
      <c r="J25" s="11">
        <f>2.76*'[1]ΣΥΣΤΑΣΗ ΤΡΟΦΙΜΩΝ'!AD63</f>
        <v>22.08</v>
      </c>
      <c r="K25" s="11">
        <f>2.76*'[1]ΣΥΣΤΑΣΗ ΤΡΟΦΙΜΩΝ'!AE63</f>
        <v>0</v>
      </c>
      <c r="L25" s="11">
        <f>2.76*'[1]ΣΥΣΤΑΣΗ ΤΡΟΦΙΜΩΝ'!AF63</f>
        <v>0</v>
      </c>
      <c r="M25" s="11">
        <f>2.76*'[1]ΣΥΣΤΑΣΗ ΤΡΟΦΙΜΩΝ'!AG63</f>
        <v>0.16559999999999997</v>
      </c>
      <c r="N25" s="11">
        <f>'[1]ΣΥΣΤΑΣΗ ΤΡΟΦΙΜΩΝ'!AH63</f>
        <v>1.1688311688311688</v>
      </c>
      <c r="O25" s="11">
        <f>'[1]ΣΥΣΤΑΣΗ ΤΡΟΦΙΜΩΝ'!AI63</f>
        <v>11.42857142857143</v>
      </c>
      <c r="P25" s="11">
        <f>'[1]ΣΥΣΤΑΣΗ ΤΡΟΦΙΜΩΝ'!AJ63</f>
        <v>93.50649350649351</v>
      </c>
      <c r="Q25" s="11">
        <f>'[1]ΣΥΣΤΑΣΗ ΤΡΟΦΙΜΩΝ'!AK63</f>
        <v>0</v>
      </c>
      <c r="R25" s="11">
        <f>'[1]ΣΥΣΤΑΣΗ ΤΡΟΦΙΜΩΝ'!AL63</f>
        <v>6.233766233766234</v>
      </c>
      <c r="S25" s="11" t="s">
        <v>25</v>
      </c>
      <c r="T25" s="11" t="s">
        <v>25</v>
      </c>
      <c r="U25" s="12">
        <f>2.76*'[1]ΣΥΣΤΑΣΗ ΤΡΟΦΙΜΩΝ'!AO63</f>
        <v>0.27599999999999997</v>
      </c>
      <c r="V25" s="19"/>
      <c r="W25" s="19"/>
      <c r="X25" s="19"/>
      <c r="Y25" s="19"/>
      <c r="Z25" s="19"/>
    </row>
    <row r="26" spans="1:26" ht="14.25">
      <c r="A26" s="10" t="s">
        <v>30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9"/>
      <c r="W26" s="19"/>
      <c r="X26" s="19"/>
      <c r="Y26" s="19"/>
      <c r="Z26" s="19"/>
    </row>
    <row r="27" spans="1:26" ht="14.25">
      <c r="A27" s="10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9"/>
      <c r="W27" s="19"/>
      <c r="X27" s="19"/>
      <c r="Y27" s="19"/>
      <c r="Z27" s="19"/>
    </row>
    <row r="28" spans="1:26" ht="14.25">
      <c r="A28" s="10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9"/>
      <c r="W28" s="19"/>
      <c r="X28" s="19"/>
      <c r="Y28" s="19"/>
      <c r="Z28" s="19"/>
    </row>
    <row r="29" spans="1:26" ht="14.25">
      <c r="A29" s="10" t="s">
        <v>33</v>
      </c>
      <c r="B29" s="11" t="s">
        <v>25</v>
      </c>
      <c r="C29" s="11" t="s">
        <v>25</v>
      </c>
      <c r="D29" s="11" t="s">
        <v>25</v>
      </c>
      <c r="E29" s="11" t="s">
        <v>25</v>
      </c>
      <c r="F29" s="11" t="s">
        <v>25</v>
      </c>
      <c r="G29" s="11" t="s">
        <v>25</v>
      </c>
      <c r="H29" s="11">
        <f>1.1*'[1]ΣΥΣΤΑΣΗ ΤΡΟΦΙΜΩΝ'!AB22</f>
        <v>0</v>
      </c>
      <c r="I29" s="11" t="s">
        <v>25</v>
      </c>
      <c r="J29" s="11">
        <v>0</v>
      </c>
      <c r="K29" s="11">
        <f>1.1*'[1]ΣΥΣΤΑΣΗ ΤΡΟΦΙΜΩΝ'!AE22</f>
        <v>0</v>
      </c>
      <c r="L29" s="11">
        <f>1.1*'[1]ΣΥΣΤΑΣΗ ΤΡΟΦΙΜΩΝ'!AF22</f>
        <v>0</v>
      </c>
      <c r="M29" s="11">
        <f>1.1*'[1]ΣΥΣΤΑΣΗ ΤΡΟΦΙΜΩΝ'!AG22</f>
        <v>5.61</v>
      </c>
      <c r="N29" s="11">
        <f>'[1]ΣΥΣΤΑΣΗ ΤΡΟΦΙΜΩΝ'!AH22</f>
        <v>100.0111234705228</v>
      </c>
      <c r="O29" s="11" t="s">
        <v>25</v>
      </c>
      <c r="P29" s="11" t="s">
        <v>25</v>
      </c>
      <c r="Q29" s="11">
        <f>'[1]ΣΥΣΤΑΣΗ ΤΡΟΦΙΜΩΝ'!AK22</f>
        <v>14.015572858731923</v>
      </c>
      <c r="R29" s="11">
        <f>'[1]ΣΥΣΤΑΣΗ ΤΡΟΦΙΜΩΝ'!AL22</f>
        <v>0</v>
      </c>
      <c r="S29" s="11">
        <f>1.1*'[1]ΣΥΣΤΑΣΗ ΤΡΟΦΙΜΩΝ'!AM22</f>
        <v>15.400000000000002</v>
      </c>
      <c r="T29" s="11">
        <f>1.1*'[1]ΣΥΣΤΑΣΗ ΤΡΟΦΙΜΩΝ'!AN22</f>
        <v>76.67000000000002</v>
      </c>
      <c r="U29" s="12">
        <f>1.1*'[1]ΣΥΣΤΑΣΗ ΤΡΟΦΙΜΩΝ'!AO22</f>
        <v>12.32</v>
      </c>
      <c r="V29" s="19"/>
      <c r="W29" s="19"/>
      <c r="X29" s="19"/>
      <c r="Y29" s="19"/>
      <c r="Z29" s="19"/>
    </row>
    <row r="30" spans="1:22" ht="14.25">
      <c r="A30" s="10" t="s">
        <v>34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9"/>
    </row>
    <row r="31" spans="1:22" ht="14.25">
      <c r="A31" s="13" t="s">
        <v>35</v>
      </c>
      <c r="B31" s="11">
        <f aca="true" t="shared" si="2" ref="B31:M31">SUM(B21:B30)</f>
        <v>73.68</v>
      </c>
      <c r="C31" s="11">
        <f t="shared" si="2"/>
        <v>1.5961999999999998</v>
      </c>
      <c r="D31" s="11">
        <f t="shared" si="2"/>
        <v>0.8276</v>
      </c>
      <c r="E31" s="11">
        <f t="shared" si="2"/>
        <v>3217</v>
      </c>
      <c r="F31" s="11">
        <f t="shared" si="2"/>
        <v>26.95</v>
      </c>
      <c r="G31" s="11">
        <f t="shared" si="2"/>
        <v>3.0773</v>
      </c>
      <c r="H31" s="11">
        <f t="shared" si="2"/>
        <v>7.5</v>
      </c>
      <c r="I31" s="11">
        <f t="shared" si="2"/>
        <v>412.39</v>
      </c>
      <c r="J31" s="11">
        <f t="shared" si="2"/>
        <v>220.57999999999998</v>
      </c>
      <c r="K31" s="11">
        <f t="shared" si="2"/>
        <v>0</v>
      </c>
      <c r="L31" s="11">
        <f t="shared" si="2"/>
        <v>0</v>
      </c>
      <c r="M31" s="11">
        <f t="shared" si="2"/>
        <v>12.852599999999999</v>
      </c>
      <c r="N31" s="23">
        <f>G15*9*100/C15</f>
        <v>54.163885416100456</v>
      </c>
      <c r="O31" s="23">
        <f>4*F15*100/C15</f>
        <v>11.723976735337285</v>
      </c>
      <c r="P31" s="23">
        <f>4*E15*100/C15</f>
        <v>36.461270859379255</v>
      </c>
      <c r="Q31" s="23">
        <f>S31*9*100/C15</f>
        <v>13.855166603250533</v>
      </c>
      <c r="R31" s="23">
        <f>4*K15*100/C15</f>
        <v>3.080067402293853</v>
      </c>
      <c r="S31" s="11">
        <f>SUM(S21:S30)</f>
        <v>56.643</v>
      </c>
      <c r="T31" s="11">
        <f>SUM(T21:T30)</f>
        <v>84.53800000000001</v>
      </c>
      <c r="U31" s="12">
        <f>SUM(U21:U30)</f>
        <v>17.921</v>
      </c>
      <c r="V31" s="19"/>
    </row>
    <row r="32" spans="1:22" ht="42.75">
      <c r="A32" s="14" t="s">
        <v>36</v>
      </c>
      <c r="B32" s="15">
        <f aca="true" t="shared" si="3" ref="B32:M32">100*B31/$B$15</f>
        <v>3.551921788301991</v>
      </c>
      <c r="C32" s="15">
        <f t="shared" si="3"/>
        <v>0.07694866393169973</v>
      </c>
      <c r="D32" s="15">
        <f t="shared" si="3"/>
        <v>0.03989645048858208</v>
      </c>
      <c r="E32" s="15">
        <f t="shared" si="3"/>
        <v>155.0832300891355</v>
      </c>
      <c r="F32" s="15">
        <f t="shared" si="3"/>
        <v>1.2991896334790805</v>
      </c>
      <c r="G32" s="15">
        <f t="shared" si="3"/>
        <v>0.1483486552543664</v>
      </c>
      <c r="H32" s="15">
        <f t="shared" si="3"/>
        <v>0.3615555566268313</v>
      </c>
      <c r="I32" s="15">
        <f t="shared" si="3"/>
        <v>19.880252799645195</v>
      </c>
      <c r="J32" s="15">
        <f t="shared" si="3"/>
        <v>10.633589957432859</v>
      </c>
      <c r="K32" s="15">
        <f t="shared" si="3"/>
        <v>0</v>
      </c>
      <c r="L32" s="15">
        <f t="shared" si="3"/>
        <v>0</v>
      </c>
      <c r="M32" s="15">
        <f t="shared" si="3"/>
        <v>0.6195905262802682</v>
      </c>
      <c r="N32" s="15"/>
      <c r="O32" s="15"/>
      <c r="P32" s="15"/>
      <c r="Q32" s="15"/>
      <c r="R32" s="15"/>
      <c r="S32" s="15">
        <f>100*S31/$B$15</f>
        <v>2.730612185868481</v>
      </c>
      <c r="T32" s="15">
        <f>100*T31/$B$15</f>
        <v>4.075357819482543</v>
      </c>
      <c r="U32" s="16">
        <f>100*U31/$B$15</f>
        <v>0.8639249507079257</v>
      </c>
      <c r="V32" s="1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2011-08-05T04:39:16Z</dcterms:created>
  <dcterms:modified xsi:type="dcterms:W3CDTF">2011-08-05T04:39:30Z</dcterms:modified>
  <cp:category/>
  <cp:version/>
  <cp:contentType/>
  <cp:contentStatus/>
</cp:coreProperties>
</file>