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4235" windowHeight="7680" activeTab="0"/>
  </bookViews>
  <sheets>
    <sheet name="Χοιρινό με παντζάρι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<sst xmlns="http://schemas.openxmlformats.org/spreadsheetml/2006/main" count="84" uniqueCount="53">
  <si>
    <t>ΧΟΙΡΙΝΟ ΜΕ ΠΑΝΤΖΑΡΙΑ</t>
  </si>
  <si>
    <t>Τρόπος παρασσκευής: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</si>
  <si>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</si>
  <si>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</si>
  <si>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</si>
  <si>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</si>
  <si>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</si>
  <si>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</si>
  <si>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</si>
  <si>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</si>
  <si>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</si>
  <si>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</si>
  <si>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</si>
  <si>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</si>
  <si>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</si>
  <si>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</si>
  <si>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</si>
  <si>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</si>
  <si>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</si>
  <si>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</si>
  <si>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</si>
  <si>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</si>
  <si>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</si>
  <si>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χοιρινό σε κύβους</t>
  </si>
  <si>
    <t>1 κιλό παντζάρια κομμένα σε κομμάτια</t>
  </si>
  <si>
    <t>-</t>
  </si>
  <si>
    <t>1 κρεμμύδι</t>
  </si>
  <si>
    <t>tr</t>
  </si>
  <si>
    <t>1 φλιτζ. σέλινο</t>
  </si>
  <si>
    <t>νερό (4 ποτήρια)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</si>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</sst>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3">
    <xf numFmtId="0" fontId="0" fillId="0" borderId="0" xfId="0" applyAlignment="1">
      <alignment/>
    </xf>
    <xf numFmtId="2" fontId="0" fillId="0" borderId="0" xfId="56" applyNumberFormat="1" applyAlignment="1">
      <alignment wrapText="1"/>
      <protection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3" xfId="56" applyNumberFormat="1" applyBorder="1" applyAlignment="1">
      <alignment wrapText="1"/>
      <protection/>
    </xf>
    <xf numFmtId="2" fontId="0" fillId="0" borderId="14" xfId="56" applyNumberFormat="1" applyBorder="1">
      <alignment/>
      <protection/>
    </xf>
    <xf numFmtId="2" fontId="0" fillId="0" borderId="15" xfId="56" applyNumberFormat="1" applyBorder="1">
      <alignment/>
      <protection/>
    </xf>
    <xf numFmtId="2" fontId="0" fillId="0" borderId="16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6" xfId="56" applyNumberFormat="1" applyFont="1" applyBorder="1" applyAlignment="1">
      <alignment wrapText="1"/>
      <protection/>
    </xf>
    <xf numFmtId="2" fontId="0" fillId="0" borderId="18" xfId="56" applyNumberFormat="1" applyBorder="1" applyAlignment="1">
      <alignment wrapText="1"/>
      <protection/>
    </xf>
    <xf numFmtId="2" fontId="0" fillId="0" borderId="19" xfId="56" applyNumberFormat="1" applyBorder="1">
      <alignment/>
      <protection/>
    </xf>
    <xf numFmtId="2" fontId="0" fillId="0" borderId="20" xfId="56" applyNumberFormat="1" applyBorder="1">
      <alignment/>
      <protection/>
    </xf>
    <xf numFmtId="2" fontId="0" fillId="0" borderId="21" xfId="0" applyNumberFormat="1" applyFont="1" applyBorder="1" applyAlignment="1">
      <alignment wrapText="1"/>
    </xf>
    <xf numFmtId="2" fontId="20" fillId="0" borderId="21" xfId="0" applyNumberFormat="1" applyFont="1" applyBorder="1" applyAlignment="1">
      <alignment wrapText="1" shrinkToFit="1"/>
    </xf>
    <xf numFmtId="2" fontId="0" fillId="0" borderId="0" xfId="56" applyNumberFormat="1" applyFont="1" applyBorder="1">
      <alignment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ARA\Desktop\&#928;&#932;&#933;&#935;&#921;&#913;&#922;&#919;%20&#917;&#929;&#915;&#913;&#931;&#921;&#913;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0">
          <cell r="B60">
            <v>54</v>
          </cell>
          <cell r="C60">
            <v>85</v>
          </cell>
          <cell r="D60">
            <v>12.1</v>
          </cell>
          <cell r="E60">
            <v>1.8</v>
          </cell>
          <cell r="F60">
            <v>0.3</v>
          </cell>
          <cell r="G60">
            <v>0.8</v>
          </cell>
          <cell r="K60">
            <v>42</v>
          </cell>
          <cell r="L60">
            <v>51</v>
          </cell>
          <cell r="M60">
            <v>34</v>
          </cell>
          <cell r="P60">
            <v>36</v>
          </cell>
          <cell r="Q60">
            <v>250</v>
          </cell>
          <cell r="R60">
            <v>1</v>
          </cell>
          <cell r="W60">
            <v>0.03</v>
          </cell>
          <cell r="X60">
            <v>0.04</v>
          </cell>
          <cell r="Y60">
            <v>24</v>
          </cell>
          <cell r="Z60">
            <v>0.3</v>
          </cell>
          <cell r="AD60">
            <v>7</v>
          </cell>
          <cell r="AH60">
            <v>5</v>
          </cell>
          <cell r="AI60">
            <v>13.333333333333334</v>
          </cell>
          <cell r="AJ60">
            <v>89.62962962962963</v>
          </cell>
          <cell r="AK60">
            <v>0</v>
          </cell>
          <cell r="AL60">
            <v>0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34">
          <cell r="B134">
            <v>269</v>
          </cell>
          <cell r="C134">
            <v>59.5</v>
          </cell>
          <cell r="D134">
            <v>0</v>
          </cell>
          <cell r="E134">
            <v>16.6</v>
          </cell>
          <cell r="F134">
            <v>22.5</v>
          </cell>
          <cell r="G134">
            <v>0</v>
          </cell>
          <cell r="H134">
            <v>71</v>
          </cell>
          <cell r="I134">
            <v>0</v>
          </cell>
          <cell r="J134">
            <v>0</v>
          </cell>
          <cell r="K134">
            <v>7</v>
          </cell>
          <cell r="L134">
            <v>160</v>
          </cell>
          <cell r="M134">
            <v>18</v>
          </cell>
          <cell r="N134">
            <v>59</v>
          </cell>
          <cell r="O134">
            <v>0.03</v>
          </cell>
          <cell r="P134">
            <v>59</v>
          </cell>
          <cell r="Q134">
            <v>300</v>
          </cell>
          <cell r="R134">
            <v>0.8</v>
          </cell>
          <cell r="S134">
            <v>1.8</v>
          </cell>
          <cell r="T134">
            <v>0.12</v>
          </cell>
          <cell r="U134">
            <v>14</v>
          </cell>
          <cell r="V134">
            <v>3</v>
          </cell>
          <cell r="W134">
            <v>0.73</v>
          </cell>
          <cell r="X134">
            <v>0.2</v>
          </cell>
          <cell r="Z134">
            <v>4.5</v>
          </cell>
          <cell r="AA134">
            <v>0.33</v>
          </cell>
          <cell r="AB134">
            <v>2</v>
          </cell>
          <cell r="AC134">
            <v>4</v>
          </cell>
          <cell r="AD134">
            <v>0</v>
          </cell>
          <cell r="AG134">
            <v>0.01</v>
          </cell>
          <cell r="AH134">
            <v>75.27881040892193</v>
          </cell>
          <cell r="AI134">
            <v>24.68401486988848</v>
          </cell>
          <cell r="AJ134">
            <v>0</v>
          </cell>
          <cell r="AK134">
            <v>27.769516728624534</v>
          </cell>
          <cell r="AL134">
            <v>0</v>
          </cell>
          <cell r="AM134">
            <v>8.3</v>
          </cell>
          <cell r="AN134">
            <v>9.1</v>
          </cell>
          <cell r="AO134">
            <v>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</sheetNames>
    <sheetDataSet>
      <sheetData sheetId="0">
        <row r="75">
          <cell r="B75">
            <v>7</v>
          </cell>
          <cell r="C75">
            <v>95.1</v>
          </cell>
          <cell r="D75">
            <v>0.9</v>
          </cell>
          <cell r="E75">
            <v>0.5</v>
          </cell>
          <cell r="F75">
            <v>0.2</v>
          </cell>
          <cell r="G75">
            <v>1.6</v>
          </cell>
          <cell r="H75">
            <v>0</v>
          </cell>
          <cell r="I75">
            <v>0.2</v>
          </cell>
          <cell r="J75">
            <v>1.8</v>
          </cell>
          <cell r="K75">
            <v>41</v>
          </cell>
          <cell r="L75">
            <v>21</v>
          </cell>
          <cell r="M75">
            <v>5</v>
          </cell>
          <cell r="N75">
            <v>130</v>
          </cell>
          <cell r="O75">
            <v>0.1</v>
          </cell>
          <cell r="P75">
            <v>60</v>
          </cell>
          <cell r="Q75">
            <v>320</v>
          </cell>
          <cell r="R75">
            <v>0.4</v>
          </cell>
          <cell r="S75">
            <v>0.1</v>
          </cell>
          <cell r="T75">
            <v>0.01</v>
          </cell>
          <cell r="U75">
            <v>3</v>
          </cell>
          <cell r="V75" t="str">
            <v>n</v>
          </cell>
          <cell r="W75">
            <v>0.06</v>
          </cell>
          <cell r="X75">
            <v>0.01</v>
          </cell>
          <cell r="Y75">
            <v>50</v>
          </cell>
          <cell r="Z75">
            <v>0.3</v>
          </cell>
          <cell r="AA75">
            <v>0.03</v>
          </cell>
          <cell r="AB75">
            <v>0</v>
          </cell>
          <cell r="AC75">
            <v>16</v>
          </cell>
          <cell r="AD75">
            <v>8</v>
          </cell>
          <cell r="AE75">
            <v>0</v>
          </cell>
          <cell r="AF75">
            <v>0</v>
          </cell>
          <cell r="AG75">
            <v>0.2</v>
          </cell>
          <cell r="AH75">
            <v>25.714285714285715</v>
          </cell>
          <cell r="AI75">
            <v>28.571428571428573</v>
          </cell>
          <cell r="AJ75">
            <v>51.42857142857143</v>
          </cell>
          <cell r="AL75">
            <v>102.85714285714286</v>
          </cell>
          <cell r="AM75" t="str">
            <v>tr</v>
          </cell>
          <cell r="AN75" t="str">
            <v>tr</v>
          </cell>
          <cell r="AO75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4"/>
  <sheetViews>
    <sheetView tabSelected="1" view="pageLayout" zoomScale="70" zoomScaleNormal="70" zoomScalePageLayoutView="70" workbookViewId="0" topLeftCell="C1">
      <selection activeCell="C6" sqref="C6"/>
    </sheetView>
  </sheetViews>
  <sheetFormatPr defaultColWidth="9.140625" defaultRowHeight="15"/>
  <cols>
    <col min="1" max="1" width="19.00390625" style="22" customWidth="1"/>
    <col min="2" max="3" width="9.140625" style="2" customWidth="1"/>
    <col min="4" max="4" width="10.57421875" style="2" customWidth="1"/>
    <col min="5" max="5" width="16.421875" style="2" customWidth="1"/>
    <col min="6" max="8" width="9.140625" style="2" customWidth="1"/>
    <col min="9" max="9" width="12.7109375" style="2" customWidth="1"/>
    <col min="10" max="12" width="9.140625" style="2" customWidth="1"/>
    <col min="13" max="13" width="13.7109375" style="2" customWidth="1"/>
    <col min="14" max="14" width="12.00390625" style="2" customWidth="1"/>
    <col min="15" max="15" width="9.140625" style="2" customWidth="1"/>
    <col min="16" max="16" width="13.421875" style="2" customWidth="1"/>
    <col min="17" max="17" width="10.8515625" style="2" customWidth="1"/>
    <col min="18" max="18" width="11.28125" style="2" customWidth="1"/>
    <col min="19" max="21" width="9.140625" style="2" customWidth="1"/>
    <col min="22" max="22" width="11.00390625" style="2" customWidth="1"/>
    <col min="23" max="16384" width="9.140625" style="2" customWidth="1"/>
  </cols>
  <sheetData>
    <row r="1" spans="1:47" ht="15">
      <c r="A1" s="1" t="s">
        <v>0</v>
      </c>
      <c r="B1" s="1"/>
      <c r="C1" s="1"/>
      <c r="AQ1" s="3"/>
      <c r="AR1" s="3"/>
      <c r="AS1" s="3"/>
      <c r="AT1" s="3"/>
      <c r="AU1" s="3"/>
    </row>
    <row r="2" spans="1:3" ht="14.25">
      <c r="A2" s="1" t="s">
        <v>1</v>
      </c>
      <c r="B2" s="1"/>
      <c r="C2" s="1"/>
    </row>
    <row r="4" spans="1:47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22" ht="28.5">
      <c r="A5" s="9" t="s">
        <v>23</v>
      </c>
      <c r="B5" s="10">
        <v>1000</v>
      </c>
      <c r="C5" s="10">
        <f>1000/85*'[1]ΣΥΣΤΑΣΗ ΤΡΟΦΙΜΩΝ'!B134</f>
        <v>3164.7058823529414</v>
      </c>
      <c r="D5" s="10">
        <f>1000/85*'[1]ΣΥΣΤΑΣΗ ΤΡΟΦΙΜΩΝ'!C134</f>
        <v>700</v>
      </c>
      <c r="E5" s="10">
        <f>1000/85*'[1]ΣΥΣΤΑΣΗ ΤΡΟΦΙΜΩΝ'!D134</f>
        <v>0</v>
      </c>
      <c r="F5" s="10">
        <f>1000/85*'[1]ΣΥΣΤΑΣΗ ΤΡΟΦΙΜΩΝ'!E134</f>
        <v>195.29411764705884</v>
      </c>
      <c r="G5" s="10">
        <f>1000/85*'[1]ΣΥΣΤΑΣΗ ΤΡΟΦΙΜΩΝ'!F134</f>
        <v>264.7058823529412</v>
      </c>
      <c r="H5" s="10">
        <f>1000/85*'[1]ΣΥΣΤΑΣΗ ΤΡΟΦΙΜΩΝ'!G134</f>
        <v>0</v>
      </c>
      <c r="I5" s="10">
        <f>1000/85*'[1]ΣΥΣΤΑΣΗ ΤΡΟΦΙΜΩΝ'!H134</f>
        <v>835.2941176470589</v>
      </c>
      <c r="J5" s="10">
        <f>1000/85*'[1]ΣΥΣΤΑΣΗ ΤΡΟΦΙΜΩΝ'!I134</f>
        <v>0</v>
      </c>
      <c r="K5" s="10">
        <f>1000/85*'[1]ΣΥΣΤΑΣΗ ΤΡΟΦΙΜΩΝ'!J134</f>
        <v>0</v>
      </c>
      <c r="L5" s="10">
        <f>1000/85*'[1]ΣΥΣΤΑΣΗ ΤΡΟΦΙΜΩΝ'!K134</f>
        <v>82.3529411764706</v>
      </c>
      <c r="M5" s="10">
        <f>1000/85*'[1]ΣΥΣΤΑΣΗ ΤΡΟΦΙΜΩΝ'!L134</f>
        <v>1882.3529411764707</v>
      </c>
      <c r="N5" s="10">
        <f>1000/85*'[1]ΣΥΣΤΑΣΗ ΤΡΟΦΙΜΩΝ'!M134</f>
        <v>211.76470588235296</v>
      </c>
      <c r="O5" s="10">
        <f>1000/85*'[1]ΣΥΣΤΑΣΗ ΤΡΟΦΙΜΩΝ'!N134</f>
        <v>694.1176470588235</v>
      </c>
      <c r="P5" s="10">
        <f>1000/85*'[1]ΣΥΣΤΑΣΗ ΤΡΟΦΙΜΩΝ'!O134</f>
        <v>0.35294117647058826</v>
      </c>
      <c r="Q5" s="10">
        <f>1000/85*'[1]ΣΥΣΤΑΣΗ ΤΡΟΦΙΜΩΝ'!P134</f>
        <v>694.1176470588235</v>
      </c>
      <c r="R5" s="10">
        <f>1000/85*'[1]ΣΥΣΤΑΣΗ ΤΡΟΦΙΜΩΝ'!Q134</f>
        <v>3529.4117647058824</v>
      </c>
      <c r="S5" s="10">
        <f>1000/85*'[1]ΣΥΣΤΑΣΗ ΤΡΟΦΙΜΩΝ'!R134</f>
        <v>9.411764705882353</v>
      </c>
      <c r="T5" s="10">
        <f>1000/85*'[1]ΣΥΣΤΑΣΗ ΤΡΟΦΙΜΩΝ'!S134</f>
        <v>21.176470588235297</v>
      </c>
      <c r="U5" s="10">
        <f>1000/85*'[1]ΣΥΣΤΑΣΗ ΤΡΟΦΙΜΩΝ'!T134</f>
        <v>1.411764705882353</v>
      </c>
      <c r="V5" s="11">
        <f>1000/85*'[1]ΣΥΣΤΑΣΗ ΤΡΟΦΙΜΩΝ'!U134</f>
        <v>164.7058823529412</v>
      </c>
    </row>
    <row r="6" spans="1:22" ht="28.5">
      <c r="A6" s="12" t="s">
        <v>24</v>
      </c>
      <c r="B6" s="13">
        <v>1000</v>
      </c>
      <c r="C6" s="13">
        <f>10*'[1]ΣΥΣΤΑΣΗ ΤΡΟΦΙΜΩΝ'!B60</f>
        <v>540</v>
      </c>
      <c r="D6" s="13">
        <f>10*'[1]ΣΥΣΤΑΣΗ ΤΡΟΦΙΜΩΝ'!C60</f>
        <v>850</v>
      </c>
      <c r="E6" s="13">
        <f>10*'[1]ΣΥΣΤΑΣΗ ΤΡΟΦΙΜΩΝ'!D60</f>
        <v>121</v>
      </c>
      <c r="F6" s="13">
        <f>10*'[1]ΣΥΣΤΑΣΗ ΤΡΟΦΙΜΩΝ'!E60</f>
        <v>18</v>
      </c>
      <c r="G6" s="13">
        <f>10*'[1]ΣΥΣΤΑΣΗ ΤΡΟΦΙΜΩΝ'!F60</f>
        <v>3</v>
      </c>
      <c r="H6" s="13">
        <f>10*'[1]ΣΥΣΤΑΣΗ ΤΡΟΦΙΜΩΝ'!G60</f>
        <v>8</v>
      </c>
      <c r="I6" s="13" t="s">
        <v>25</v>
      </c>
      <c r="J6" s="13" t="s">
        <v>25</v>
      </c>
      <c r="K6" s="13" t="s">
        <v>25</v>
      </c>
      <c r="L6" s="13">
        <f>10*'[1]ΣΥΣΤΑΣΗ ΤΡΟΦΙΜΩΝ'!K60</f>
        <v>420</v>
      </c>
      <c r="M6" s="13">
        <f>10*'[1]ΣΥΣΤΑΣΗ ΤΡΟΦΙΜΩΝ'!L60</f>
        <v>510</v>
      </c>
      <c r="N6" s="13">
        <f>10*'[1]ΣΥΣΤΑΣΗ ΤΡΟΦΙΜΩΝ'!M60</f>
        <v>340</v>
      </c>
      <c r="O6" s="13" t="s">
        <v>25</v>
      </c>
      <c r="P6" s="13" t="s">
        <v>25</v>
      </c>
      <c r="Q6" s="13">
        <f>10*'[1]ΣΥΣΤΑΣΗ ΤΡΟΦΙΜΩΝ'!P60</f>
        <v>360</v>
      </c>
      <c r="R6" s="13">
        <f>10*'[1]ΣΥΣΤΑΣΗ ΤΡΟΦΙΜΩΝ'!Q60</f>
        <v>2500</v>
      </c>
      <c r="S6" s="13">
        <f>10*'[1]ΣΥΣΤΑΣΗ ΤΡΟΦΙΜΩΝ'!R60</f>
        <v>10</v>
      </c>
      <c r="T6" s="13" t="s">
        <v>25</v>
      </c>
      <c r="U6" s="13" t="s">
        <v>25</v>
      </c>
      <c r="V6" s="14" t="s">
        <v>25</v>
      </c>
    </row>
    <row r="7" spans="1:22" ht="14.25">
      <c r="A7" s="12" t="s">
        <v>26</v>
      </c>
      <c r="B7" s="13">
        <v>85</v>
      </c>
      <c r="C7" s="13">
        <f>0.85*'[1]ΣΥΣΤΑΣΗ ΤΡΟΦΙΜΩΝ'!B108</f>
        <v>30.599999999999998</v>
      </c>
      <c r="D7" s="13">
        <f>0.85*'[1]ΣΥΣΤΑΣΗ ΤΡΟΦΙΜΩΝ'!C108</f>
        <v>75.64999999999999</v>
      </c>
      <c r="E7" s="13">
        <f>0.85*'[1]ΣΥΣΤΑΣΗ ΤΡΟΦΙΜΩΝ'!D108</f>
        <v>6.715</v>
      </c>
      <c r="F7" s="13">
        <f>0.85*'[1]ΣΥΣΤΑΣΗ ΤΡΟΦΙΜΩΝ'!E108</f>
        <v>1.02</v>
      </c>
      <c r="G7" s="13">
        <f>0.85*'[1]ΣΥΣΤΑΣΗ ΤΡΟΦΙΜΩΝ'!F108</f>
        <v>0.17</v>
      </c>
      <c r="H7" s="13">
        <f>0.85*'[1]ΣΥΣΤΑΣΗ ΤΡΟΦΙΜΩΝ'!G108</f>
        <v>1.275</v>
      </c>
      <c r="I7" s="13">
        <f>0.85*'[1]ΣΥΣΤΑΣΗ ΤΡΟΦΙΜΩΝ'!H108</f>
        <v>0</v>
      </c>
      <c r="J7" s="13" t="s">
        <v>27</v>
      </c>
      <c r="K7" s="13">
        <f>0.85*'[1]ΣΥΣΤΑΣΗ ΤΡΟΦΙΜΩΝ'!J108</f>
        <v>4.76</v>
      </c>
      <c r="L7" s="13">
        <f>0.85*'[1]ΣΥΣΤΑΣΗ ΤΡΟΦΙΜΩΝ'!K108</f>
        <v>21.25</v>
      </c>
      <c r="M7" s="13">
        <f>0.85*'[1]ΣΥΣΤΑΣΗ ΤΡΟΦΙΜΩΝ'!L108</f>
        <v>25.5</v>
      </c>
      <c r="N7" s="13">
        <f>0.85*'[1]ΣΥΣΤΑΣΗ ΤΡΟΦΙΜΩΝ'!M108</f>
        <v>3.4</v>
      </c>
      <c r="O7" s="13">
        <f>0.85*'[1]ΣΥΣΤΑΣΗ ΤΡΟΦΙΜΩΝ'!N108</f>
        <v>21.25</v>
      </c>
      <c r="P7" s="13">
        <f>0.85*'[1]ΣΥΣΤΑΣΗ ΤΡΟΦΙΜΩΝ'!O108</f>
        <v>0.085</v>
      </c>
      <c r="Q7" s="13">
        <f>0.85*'[1]ΣΥΣΤΑΣΗ ΤΡΟΦΙΜΩΝ'!P108</f>
        <v>2.55</v>
      </c>
      <c r="R7" s="13">
        <f>0.85*'[1]ΣΥΣΤΑΣΗ ΤΡΟΦΙΜΩΝ'!Q108</f>
        <v>136</v>
      </c>
      <c r="S7" s="13">
        <f>0.85*'[1]ΣΥΣΤΑΣΗ ΤΡΟΦΙΜΩΝ'!R108</f>
        <v>0.255</v>
      </c>
      <c r="T7" s="13">
        <f>0.85*'[1]ΣΥΣΤΑΣΗ ΤΡΟΦΙΜΩΝ'!S108</f>
        <v>0.17</v>
      </c>
      <c r="U7" s="13">
        <f>0.85*'[1]ΣΥΣΤΑΣΗ ΤΡΟΦΙΜΩΝ'!T108</f>
        <v>0.0425</v>
      </c>
      <c r="V7" s="14">
        <f>0.85*'[1]ΣΥΣΤΑΣΗ ΤΡΟΦΙΜΩΝ'!U108</f>
        <v>0.85</v>
      </c>
    </row>
    <row r="8" spans="1:22" ht="14.25">
      <c r="A8" s="12" t="s">
        <v>28</v>
      </c>
      <c r="B8" s="13">
        <v>100</v>
      </c>
      <c r="C8" s="13">
        <f>100/91*'[2]ΣΥΣΤΑΣΗ ΤΡΟΦΙΜΩΝ'!B75</f>
        <v>7.692307692307693</v>
      </c>
      <c r="D8" s="13">
        <f>100/91*'[2]ΣΥΣΤΑΣΗ ΤΡΟΦΙΜΩΝ'!C75</f>
        <v>104.50549450549451</v>
      </c>
      <c r="E8" s="13">
        <f>100/91*'[2]ΣΥΣΤΑΣΗ ΤΡΟΦΙΜΩΝ'!D75</f>
        <v>0.9890109890109892</v>
      </c>
      <c r="F8" s="13">
        <f>100/91*'[2]ΣΥΣΤΑΣΗ ΤΡΟΦΙΜΩΝ'!E75</f>
        <v>0.5494505494505495</v>
      </c>
      <c r="G8" s="13">
        <f>100/91*'[2]ΣΥΣΤΑΣΗ ΤΡΟΦΙΜΩΝ'!F75</f>
        <v>0.2197802197802198</v>
      </c>
      <c r="H8" s="13">
        <f>100/91*'[2]ΣΥΣΤΑΣΗ ΤΡΟΦΙΜΩΝ'!G75</f>
        <v>1.7582417582417584</v>
      </c>
      <c r="I8" s="13">
        <f>100/91*'[2]ΣΥΣΤΑΣΗ ΤΡΟΦΙΜΩΝ'!H75</f>
        <v>0</v>
      </c>
      <c r="J8" s="13">
        <f>100/91*'[2]ΣΥΣΤΑΣΗ ΤΡΟΦΙΜΩΝ'!I75</f>
        <v>0.2197802197802198</v>
      </c>
      <c r="K8" s="13">
        <f>100/91*'[2]ΣΥΣΤΑΣΗ ΤΡΟΦΙΜΩΝ'!J75</f>
        <v>1.9780219780219783</v>
      </c>
      <c r="L8" s="13">
        <f>100/91*'[2]ΣΥΣΤΑΣΗ ΤΡΟΦΙΜΩΝ'!K75</f>
        <v>45.05494505494506</v>
      </c>
      <c r="M8" s="13">
        <f>100/91*'[2]ΣΥΣΤΑΣΗ ΤΡΟΦΙΜΩΝ'!L75</f>
        <v>23.07692307692308</v>
      </c>
      <c r="N8" s="13">
        <f>100/91*'[2]ΣΥΣΤΑΣΗ ΤΡΟΦΙΜΩΝ'!M75</f>
        <v>5.4945054945054945</v>
      </c>
      <c r="O8" s="13">
        <f>100/91*'[2]ΣΥΣΤΑΣΗ ΤΡΟΦΙΜΩΝ'!N75</f>
        <v>142.85714285714286</v>
      </c>
      <c r="P8" s="13">
        <f>100/91*'[2]ΣΥΣΤΑΣΗ ΤΡΟΦΙΜΩΝ'!O75</f>
        <v>0.1098901098901099</v>
      </c>
      <c r="Q8" s="13">
        <f>100/91*'[2]ΣΥΣΤΑΣΗ ΤΡΟΦΙΜΩΝ'!P75</f>
        <v>65.93406593406594</v>
      </c>
      <c r="R8" s="13">
        <f>100/91*'[2]ΣΥΣΤΑΣΗ ΤΡΟΦΙΜΩΝ'!Q75</f>
        <v>351.64835164835165</v>
      </c>
      <c r="S8" s="13">
        <f>100/91*'[2]ΣΥΣΤΑΣΗ ΤΡΟΦΙΜΩΝ'!R75</f>
        <v>0.4395604395604396</v>
      </c>
      <c r="T8" s="13">
        <f>100/91*'[2]ΣΥΣΤΑΣΗ ΤΡΟΦΙΜΩΝ'!S75</f>
        <v>0.1098901098901099</v>
      </c>
      <c r="U8" s="13">
        <f>100/91*'[2]ΣΥΣΤΑΣΗ ΤΡΟΦΙΜΩΝ'!T75</f>
        <v>0.01098901098901099</v>
      </c>
      <c r="V8" s="14">
        <f>100/91*'[2]ΣΥΣΤΑΣΗ ΤΡΟΦΙΜΩΝ'!U75</f>
        <v>3.296703296703297</v>
      </c>
    </row>
    <row r="9" spans="1:22" ht="14.25">
      <c r="A9" s="12" t="s">
        <v>29</v>
      </c>
      <c r="B9" s="13">
        <v>960</v>
      </c>
      <c r="C9" s="13"/>
      <c r="D9" s="13">
        <v>960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ht="14.25">
      <c r="A10" s="15" t="s">
        <v>30</v>
      </c>
      <c r="B10" s="13">
        <f>SUM(B5:B9)</f>
        <v>3145</v>
      </c>
      <c r="C10" s="13">
        <f>SUM(C5:C8)</f>
        <v>3742.998190045249</v>
      </c>
      <c r="D10" s="13">
        <f>SUM(D5:D9)</f>
        <v>2690.1554945054945</v>
      </c>
      <c r="E10" s="13">
        <f aca="true" t="shared" si="0" ref="E10:V10">SUM(E5:E8)</f>
        <v>128.70401098901098</v>
      </c>
      <c r="F10" s="13">
        <f t="shared" si="0"/>
        <v>214.8635681965094</v>
      </c>
      <c r="G10" s="13">
        <f t="shared" si="0"/>
        <v>268.09566257272144</v>
      </c>
      <c r="H10" s="13">
        <f t="shared" si="0"/>
        <v>11.03324175824176</v>
      </c>
      <c r="I10" s="13">
        <f t="shared" si="0"/>
        <v>835.2941176470589</v>
      </c>
      <c r="J10" s="13">
        <f t="shared" si="0"/>
        <v>0.2197802197802198</v>
      </c>
      <c r="K10" s="13">
        <f t="shared" si="0"/>
        <v>6.738021978021978</v>
      </c>
      <c r="L10" s="13">
        <f t="shared" si="0"/>
        <v>568.6578862314157</v>
      </c>
      <c r="M10" s="13">
        <f t="shared" si="0"/>
        <v>2440.9298642533936</v>
      </c>
      <c r="N10" s="13">
        <f t="shared" si="0"/>
        <v>560.6592113768584</v>
      </c>
      <c r="O10" s="13">
        <f t="shared" si="0"/>
        <v>858.2247899159664</v>
      </c>
      <c r="P10" s="13">
        <f t="shared" si="0"/>
        <v>0.5478312863606982</v>
      </c>
      <c r="Q10" s="13">
        <f t="shared" si="0"/>
        <v>1122.6017129928894</v>
      </c>
      <c r="R10" s="13">
        <f t="shared" si="0"/>
        <v>6517.060116354234</v>
      </c>
      <c r="S10" s="13">
        <f t="shared" si="0"/>
        <v>20.106325145442792</v>
      </c>
      <c r="T10" s="13">
        <f t="shared" si="0"/>
        <v>21.45636069812541</v>
      </c>
      <c r="U10" s="13">
        <f t="shared" si="0"/>
        <v>1.465253716871364</v>
      </c>
      <c r="V10" s="14">
        <f t="shared" si="0"/>
        <v>168.85258564964448</v>
      </c>
    </row>
    <row r="11" spans="1:22" ht="28.5">
      <c r="A11" s="15" t="s">
        <v>31</v>
      </c>
      <c r="B11" s="13">
        <v>100</v>
      </c>
      <c r="C11" s="13">
        <f aca="true" t="shared" si="1" ref="C11:V11">100*C10/$B$10</f>
        <v>119.01425087584258</v>
      </c>
      <c r="D11" s="13">
        <f t="shared" si="1"/>
        <v>85.53753559635913</v>
      </c>
      <c r="E11" s="13">
        <f t="shared" si="1"/>
        <v>4.0923373923373925</v>
      </c>
      <c r="F11" s="13">
        <f t="shared" si="1"/>
        <v>6.831909958553558</v>
      </c>
      <c r="G11" s="13">
        <f t="shared" si="1"/>
        <v>8.524504374331366</v>
      </c>
      <c r="H11" s="13">
        <f t="shared" si="1"/>
        <v>0.35081849787732144</v>
      </c>
      <c r="I11" s="13">
        <f t="shared" si="1"/>
        <v>26.559431403722062</v>
      </c>
      <c r="J11" s="13">
        <f t="shared" si="1"/>
        <v>0.006988242282359931</v>
      </c>
      <c r="K11" s="13">
        <f t="shared" si="1"/>
        <v>0.21424553189259074</v>
      </c>
      <c r="L11" s="13">
        <f t="shared" si="1"/>
        <v>18.081331835657096</v>
      </c>
      <c r="M11" s="13">
        <f t="shared" si="1"/>
        <v>77.61303224971044</v>
      </c>
      <c r="N11" s="13">
        <f t="shared" si="1"/>
        <v>17.827001951569425</v>
      </c>
      <c r="O11" s="13">
        <f t="shared" si="1"/>
        <v>27.28854657920402</v>
      </c>
      <c r="P11" s="13">
        <f t="shared" si="1"/>
        <v>0.01741911880320185</v>
      </c>
      <c r="Q11" s="13">
        <f t="shared" si="1"/>
        <v>35.69480804428901</v>
      </c>
      <c r="R11" s="13">
        <f t="shared" si="1"/>
        <v>207.2197175311362</v>
      </c>
      <c r="S11" s="13">
        <f t="shared" si="1"/>
        <v>0.6393108154353829</v>
      </c>
      <c r="T11" s="13">
        <f t="shared" si="1"/>
        <v>0.6822372241057364</v>
      </c>
      <c r="U11" s="13">
        <f t="shared" si="1"/>
        <v>0.046589943302746066</v>
      </c>
      <c r="V11" s="14">
        <f t="shared" si="1"/>
        <v>5.368921642278044</v>
      </c>
    </row>
    <row r="12" spans="1:22" ht="42.75">
      <c r="A12" s="16" t="s">
        <v>32</v>
      </c>
      <c r="B12" s="17">
        <v>196.08</v>
      </c>
      <c r="C12" s="17">
        <f>196.08*C11/100</f>
        <v>233.36314311735217</v>
      </c>
      <c r="D12" s="17">
        <f>196.08*D11/100-96.08</f>
        <v>71.64199979734103</v>
      </c>
      <c r="E12" s="17">
        <f aca="true" t="shared" si="2" ref="E12:V12">196.08*E11/100</f>
        <v>8.02425515889516</v>
      </c>
      <c r="F12" s="17">
        <f t="shared" si="2"/>
        <v>13.396009046731818</v>
      </c>
      <c r="G12" s="17">
        <f t="shared" si="2"/>
        <v>16.714848177188944</v>
      </c>
      <c r="H12" s="17">
        <f t="shared" si="2"/>
        <v>0.6878849106378518</v>
      </c>
      <c r="I12" s="17">
        <f t="shared" si="2"/>
        <v>52.07773309641822</v>
      </c>
      <c r="J12" s="17">
        <f t="shared" si="2"/>
        <v>0.013702545467251352</v>
      </c>
      <c r="K12" s="17">
        <f t="shared" si="2"/>
        <v>0.42009263893499194</v>
      </c>
      <c r="L12" s="17">
        <f t="shared" si="2"/>
        <v>35.45387546335643</v>
      </c>
      <c r="M12" s="17">
        <f t="shared" si="2"/>
        <v>152.18363363523224</v>
      </c>
      <c r="N12" s="17">
        <f t="shared" si="2"/>
        <v>34.95518542663733</v>
      </c>
      <c r="O12" s="17">
        <f t="shared" si="2"/>
        <v>53.507382132503245</v>
      </c>
      <c r="P12" s="17">
        <f t="shared" si="2"/>
        <v>0.03415540814931819</v>
      </c>
      <c r="Q12" s="17">
        <f t="shared" si="2"/>
        <v>69.9903796132419</v>
      </c>
      <c r="R12" s="17">
        <f t="shared" si="2"/>
        <v>406.3164221350519</v>
      </c>
      <c r="S12" s="17">
        <f t="shared" si="2"/>
        <v>1.253560646905699</v>
      </c>
      <c r="T12" s="17">
        <f t="shared" si="2"/>
        <v>1.337730749026528</v>
      </c>
      <c r="U12" s="17">
        <f t="shared" si="2"/>
        <v>0.0913535608280245</v>
      </c>
      <c r="V12" s="18">
        <f t="shared" si="2"/>
        <v>10.52738155617879</v>
      </c>
    </row>
    <row r="16" spans="1:47" ht="45">
      <c r="A16" s="19"/>
      <c r="B16" s="20" t="s">
        <v>33</v>
      </c>
      <c r="C16" s="5" t="s">
        <v>34</v>
      </c>
      <c r="D16" s="5" t="s">
        <v>35</v>
      </c>
      <c r="E16" s="5" t="s">
        <v>36</v>
      </c>
      <c r="F16" s="5" t="s">
        <v>37</v>
      </c>
      <c r="G16" s="5" t="s">
        <v>38</v>
      </c>
      <c r="H16" s="5" t="s">
        <v>39</v>
      </c>
      <c r="I16" s="5" t="s">
        <v>40</v>
      </c>
      <c r="J16" s="5" t="s">
        <v>41</v>
      </c>
      <c r="K16" s="5" t="s">
        <v>42</v>
      </c>
      <c r="L16" s="5" t="s">
        <v>43</v>
      </c>
      <c r="M16" s="5" t="s">
        <v>44</v>
      </c>
      <c r="N16" s="5" t="s">
        <v>45</v>
      </c>
      <c r="O16" s="5" t="s">
        <v>46</v>
      </c>
      <c r="P16" s="5" t="s">
        <v>47</v>
      </c>
      <c r="Q16" s="5" t="s">
        <v>48</v>
      </c>
      <c r="R16" s="5" t="s">
        <v>49</v>
      </c>
      <c r="S16" s="5" t="s">
        <v>50</v>
      </c>
      <c r="T16" s="5" t="s">
        <v>51</v>
      </c>
      <c r="U16" s="6" t="s">
        <v>52</v>
      </c>
      <c r="V16" s="7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21" ht="28.5">
      <c r="A17" s="9" t="s">
        <v>23</v>
      </c>
      <c r="B17" s="13">
        <f>1000/85*'[1]ΣΥΣΤΑΣΗ ΤΡΟΦΙΜΩΝ'!V134</f>
        <v>35.294117647058826</v>
      </c>
      <c r="C17" s="13">
        <f>1000/85*'[1]ΣΥΣΤΑΣΗ ΤΡΟΦΙΜΩΝ'!W134*0.55</f>
        <v>4.723529411764706</v>
      </c>
      <c r="D17" s="13">
        <f>1000/85*'[1]ΣΥΣΤΑΣΗ ΤΡΟΦΙΜΩΝ'!X134*0.9</f>
        <v>2.1176470588235294</v>
      </c>
      <c r="E17" s="13" t="s">
        <v>27</v>
      </c>
      <c r="F17" s="13">
        <f>1000/85*'[1]ΣΥΣΤΑΣΗ ΤΡΟΦΙΜΩΝ'!Z134*0.95</f>
        <v>50.294117647058826</v>
      </c>
      <c r="G17" s="13">
        <f>1000/85*'[1]ΣΥΣΤΑΣΗ ΤΡΟΦΙΜΩΝ'!AA134*0.95</f>
        <v>3.6882352941176473</v>
      </c>
      <c r="H17" s="13">
        <f>1000/85*'[1]ΣΥΣΤΑΣΗ ΤΡΟΦΙΜΩΝ'!AB134*0.75</f>
        <v>17.647058823529413</v>
      </c>
      <c r="I17" s="13">
        <f>1000/85*'[1]ΣΥΣΤΑΣΗ ΤΡΟΦΙΜΩΝ'!AC134*0.7</f>
        <v>32.94117647058824</v>
      </c>
      <c r="J17" s="13">
        <f>1000/85*'[1]ΣΥΣΤΑΣΗ ΤΡΟΦΙΜΩΝ'!AD134</f>
        <v>0</v>
      </c>
      <c r="K17" s="13" t="s">
        <v>27</v>
      </c>
      <c r="L17" s="13" t="s">
        <v>27</v>
      </c>
      <c r="M17" s="13">
        <f>1000/85*'[1]ΣΥΣΤΑΣΗ ΤΡΟΦΙΜΩΝ'!AG134</f>
        <v>0.11764705882352942</v>
      </c>
      <c r="N17" s="13">
        <f>'[1]ΣΥΣΤΑΣΗ ΤΡΟΦΙΜΩΝ'!AH134</f>
        <v>75.27881040892193</v>
      </c>
      <c r="O17" s="13">
        <f>'[1]ΣΥΣΤΑΣΗ ΤΡΟΦΙΜΩΝ'!AI134</f>
        <v>24.68401486988848</v>
      </c>
      <c r="P17" s="13">
        <f>'[1]ΣΥΣΤΑΣΗ ΤΡΟΦΙΜΩΝ'!AJ134</f>
        <v>0</v>
      </c>
      <c r="Q17" s="13">
        <f>'[1]ΣΥΣΤΑΣΗ ΤΡΟΦΙΜΩΝ'!AK134</f>
        <v>27.769516728624534</v>
      </c>
      <c r="R17" s="13">
        <f>'[1]ΣΥΣΤΑΣΗ ΤΡΟΦΙΜΩΝ'!AL134</f>
        <v>0</v>
      </c>
      <c r="S17" s="13">
        <f>1000/85*'[1]ΣΥΣΤΑΣΗ ΤΡΟΦΙΜΩΝ'!AM134</f>
        <v>97.64705882352942</v>
      </c>
      <c r="T17" s="13">
        <f>1000/85*'[1]ΣΥΣΤΑΣΗ ΤΡΟΦΙΜΩΝ'!AN134</f>
        <v>107.05882352941177</v>
      </c>
      <c r="U17" s="14">
        <f>1000/85*'[1]ΣΥΣΤΑΣΗ ΤΡΟΦΙΜΩΝ'!AO134</f>
        <v>40</v>
      </c>
    </row>
    <row r="18" spans="1:21" ht="28.5">
      <c r="A18" s="12" t="s">
        <v>24</v>
      </c>
      <c r="B18" s="13" t="s">
        <v>25</v>
      </c>
      <c r="C18" s="13">
        <f>10*'[1]ΣΥΣΤΑΣΗ ΤΡΟΦΙΜΩΝ'!W60*0.9</f>
        <v>0.27</v>
      </c>
      <c r="D18" s="13">
        <f>10*'[1]ΣΥΣΤΑΣΗ ΤΡΟΦΙΜΩΝ'!X60*0.95</f>
        <v>0.38</v>
      </c>
      <c r="E18" s="13">
        <f>10*'[1]ΣΥΣΤΑΣΗ ΤΡΟΦΙΜΩΝ'!Y60*0.9</f>
        <v>216</v>
      </c>
      <c r="F18" s="13">
        <f>10*'[1]ΣΥΣΤΑΣΗ ΤΡΟΦΙΜΩΝ'!Z60*0.95</f>
        <v>2.8499999999999996</v>
      </c>
      <c r="G18" s="13" t="s">
        <v>25</v>
      </c>
      <c r="H18" s="13" t="s">
        <v>25</v>
      </c>
      <c r="I18" s="13" t="s">
        <v>25</v>
      </c>
      <c r="J18" s="13">
        <f>10*'[1]ΣΥΣΤΑΣΗ ΤΡΟΦΙΜΩΝ'!AD60*0.75</f>
        <v>52.5</v>
      </c>
      <c r="K18" s="13" t="s">
        <v>25</v>
      </c>
      <c r="L18" s="13" t="s">
        <v>25</v>
      </c>
      <c r="M18" s="13" t="s">
        <v>25</v>
      </c>
      <c r="N18" s="13">
        <f>'[1]ΣΥΣΤΑΣΗ ΤΡΟΦΙΜΩΝ'!AH60</f>
        <v>5</v>
      </c>
      <c r="O18" s="13">
        <f>'[1]ΣΥΣΤΑΣΗ ΤΡΟΦΙΜΩΝ'!AI60</f>
        <v>13.333333333333334</v>
      </c>
      <c r="P18" s="13">
        <f>'[1]ΣΥΣΤΑΣΗ ΤΡΟΦΙΜΩΝ'!AJ60</f>
        <v>89.62962962962963</v>
      </c>
      <c r="Q18" s="13">
        <f>'[1]ΣΥΣΤΑΣΗ ΤΡΟΦΙΜΩΝ'!AK60</f>
        <v>0</v>
      </c>
      <c r="R18" s="13">
        <f>'[1]ΣΥΣΤΑΣΗ ΤΡΟΦΙΜΩΝ'!AL60</f>
        <v>0</v>
      </c>
      <c r="S18" s="13" t="s">
        <v>25</v>
      </c>
      <c r="T18" s="13" t="s">
        <v>25</v>
      </c>
      <c r="U18" s="14" t="s">
        <v>25</v>
      </c>
    </row>
    <row r="19" spans="1:21" ht="14.25">
      <c r="A19" s="12" t="s">
        <v>26</v>
      </c>
      <c r="B19" s="13">
        <f>0.85*'[1]ΣΥΣΤΑΣΗ ΤΡΟΦΙΜΩΝ'!V108</f>
        <v>2.55</v>
      </c>
      <c r="C19" s="13">
        <f>0.85*'[1]ΣΥΣΤΑΣΗ ΤΡΟΦΙΜΩΝ'!W108*0.9</f>
        <v>0.09945</v>
      </c>
      <c r="D19" s="13" t="s">
        <v>27</v>
      </c>
      <c r="E19" s="13">
        <f>0.85*'[1]ΣΥΣΤΑΣΗ ΤΡΟΦΙΜΩΝ'!Y108*0.9</f>
        <v>7.65</v>
      </c>
      <c r="F19" s="13">
        <f>0.85*'[1]ΣΥΣΤΑΣΗ ΤΡΟΦΙΜΩΝ'!Z108*0.95</f>
        <v>0.5652499999999999</v>
      </c>
      <c r="G19" s="13">
        <f>0.85*'[1]ΣΥΣΤΑΣΗ ΤΡΟΦΙΜΩΝ'!AA108*0.95</f>
        <v>0.1615</v>
      </c>
      <c r="H19" s="13">
        <f>0.85*'[1]ΣΥΣΤΑΣΗ ΤΡΟΦΙΜΩΝ'!AB108</f>
        <v>0</v>
      </c>
      <c r="I19" s="13">
        <f>0.85*'[1]ΣΥΣΤΑΣΗ ΤΡΟΦΙΜΩΝ'!AC108*0.7</f>
        <v>10.114999999999998</v>
      </c>
      <c r="J19" s="13">
        <f>0.85*'[1]ΣΥΣΤΑΣΗ ΤΡΟΦΙΜΩΝ'!AD108*0.75</f>
        <v>3.1875</v>
      </c>
      <c r="K19" s="13">
        <f>0.85*'[1]ΣΥΣΤΑΣΗ ΤΡΟΦΙΜΩΝ'!AE108</f>
        <v>0</v>
      </c>
      <c r="L19" s="13">
        <f>0.85*'[1]ΣΥΣΤΑΣΗ ΤΡΟΦΙΜΩΝ'!AF108</f>
        <v>0</v>
      </c>
      <c r="M19" s="13">
        <f>0.85*'[1]ΣΥΣΤΑΣΗ ΤΡΟΦΙΜΩΝ'!AG108</f>
        <v>0.2635</v>
      </c>
      <c r="N19" s="13">
        <f>'[1]ΣΥΣΤΑΣΗ ΤΡΟΦΙΜΩΝ'!AH108</f>
        <v>5</v>
      </c>
      <c r="O19" s="13">
        <f>'[1]ΣΥΣΤΑΣΗ ΤΡΟΦΙΜΩΝ'!AI108</f>
        <v>13.333333333333334</v>
      </c>
      <c r="P19" s="13">
        <f>'[1]ΣΥΣΤΑΣΗ ΤΡΟΦΙΜΩΝ'!AJ108</f>
        <v>87.77777777777777</v>
      </c>
      <c r="Q19" s="13">
        <f>'[1]ΣΥΣΤΑΣΗ ΤΡΟΦΙΜΩΝ'!AK108</f>
        <v>0</v>
      </c>
      <c r="R19" s="13">
        <f>'[1]ΣΥΣΤΑΣΗ ΤΡΟΦΙΜΩΝ'!AL108</f>
        <v>62.22222222222222</v>
      </c>
      <c r="S19" s="13" t="s">
        <v>27</v>
      </c>
      <c r="T19" s="13" t="s">
        <v>27</v>
      </c>
      <c r="U19" s="14">
        <f>0.85*'[1]ΣΥΣΤΑΣΗ ΤΡΟΦΙΜΩΝ'!AO108</f>
        <v>0.085</v>
      </c>
    </row>
    <row r="20" spans="1:21" ht="14.25">
      <c r="A20" s="12" t="s">
        <v>28</v>
      </c>
      <c r="B20" s="13" t="str">
        <f>'[2]ΣΥΣΤΑΣΗ ΤΡΟΦΙΜΩΝ'!V75</f>
        <v>n</v>
      </c>
      <c r="C20" s="13">
        <f>100/91*'[2]ΣΥΣΤΑΣΗ ΤΡΟΦΙΜΩΝ'!W75*0.9</f>
        <v>0.059340659340659345</v>
      </c>
      <c r="D20" s="13">
        <f>100/91*'[2]ΣΥΣΤΑΣΗ ΤΡΟΦΙΜΩΝ'!X75*0.95</f>
        <v>0.01043956043956044</v>
      </c>
      <c r="E20" s="13">
        <f>100/91*'[2]ΣΥΣΤΑΣΗ ΤΡΟΦΙΜΩΝ'!Y75*0.95</f>
        <v>52.1978021978022</v>
      </c>
      <c r="F20" s="13">
        <f>100/91*'[2]ΣΥΣΤΑΣΗ ΤΡΟΦΙΜΩΝ'!Z75*0.95</f>
        <v>0.3131868131868132</v>
      </c>
      <c r="G20" s="13">
        <f>100/91*'[2]ΣΥΣΤΑΣΗ ΤΡΟΦΙΜΩΝ'!AA75*0.95</f>
        <v>0.03131868131868132</v>
      </c>
      <c r="H20" s="13">
        <f>100/91*'[2]ΣΥΣΤΑΣΗ ΤΡΟΦΙΜΩΝ'!AB75</f>
        <v>0</v>
      </c>
      <c r="I20" s="13">
        <f>100/91*'[2]ΣΥΣΤΑΣΗ ΤΡΟΦΙΜΩΝ'!AC75*0.75</f>
        <v>13.186813186813188</v>
      </c>
      <c r="J20" s="13">
        <f>100/91*'[2]ΣΥΣΤΑΣΗ ΤΡΟΦΙΜΩΝ'!AD75*0.7</f>
        <v>6.153846153846154</v>
      </c>
      <c r="K20" s="13">
        <f>100/91*'[2]ΣΥΣΤΑΣΗ ΤΡΟΦΙΜΩΝ'!AE75</f>
        <v>0</v>
      </c>
      <c r="L20" s="13">
        <f>100/91*'[2]ΣΥΣΤΑΣΗ ΤΡΟΦΙΜΩΝ'!AF75</f>
        <v>0</v>
      </c>
      <c r="M20" s="13">
        <f>100/91*'[2]ΣΥΣΤΑΣΗ ΤΡΟΦΙΜΩΝ'!AG75</f>
        <v>0.2197802197802198</v>
      </c>
      <c r="N20" s="13">
        <f>'[2]ΣΥΣΤΑΣΗ ΤΡΟΦΙΜΩΝ'!AH75</f>
        <v>25.714285714285715</v>
      </c>
      <c r="O20" s="13">
        <f>'[2]ΣΥΣΤΑΣΗ ΤΡΟΦΙΜΩΝ'!AI75</f>
        <v>28.571428571428573</v>
      </c>
      <c r="P20" s="13">
        <f>'[2]ΣΥΣΤΑΣΗ ΤΡΟΦΙΜΩΝ'!AJ75</f>
        <v>51.42857142857143</v>
      </c>
      <c r="Q20" s="13">
        <v>0</v>
      </c>
      <c r="R20" s="13">
        <f>'[2]ΣΥΣΤΑΣΗ ΤΡΟΦΙΜΩΝ'!AL75</f>
        <v>102.85714285714286</v>
      </c>
      <c r="S20" s="13" t="str">
        <f>'[2]ΣΥΣΤΑΣΗ ΤΡΟΦΙΜΩΝ'!AM75</f>
        <v>tr</v>
      </c>
      <c r="T20" s="13" t="str">
        <f>'[2]ΣΥΣΤΑΣΗ ΤΡΟΦΙΜΩΝ'!AN75</f>
        <v>tr</v>
      </c>
      <c r="U20" s="14">
        <f>100/91*'[2]ΣΥΣΤΑΣΗ ΤΡΟΦΙΜΩΝ'!AO75</f>
        <v>0.1098901098901099</v>
      </c>
    </row>
    <row r="21" spans="1:21" ht="14.25">
      <c r="A21" s="12" t="s">
        <v>29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</row>
    <row r="22" spans="1:21" ht="14.25">
      <c r="A22" s="15" t="s">
        <v>30</v>
      </c>
      <c r="B22" s="13">
        <f aca="true" t="shared" si="3" ref="B22:M22">SUM(B17:B20)</f>
        <v>37.84411764705882</v>
      </c>
      <c r="C22" s="13">
        <f t="shared" si="3"/>
        <v>5.152320071105366</v>
      </c>
      <c r="D22" s="13">
        <f t="shared" si="3"/>
        <v>2.5080866192630897</v>
      </c>
      <c r="E22" s="13">
        <f t="shared" si="3"/>
        <v>275.8478021978022</v>
      </c>
      <c r="F22" s="13">
        <f t="shared" si="3"/>
        <v>54.02255446024564</v>
      </c>
      <c r="G22" s="13">
        <f t="shared" si="3"/>
        <v>3.8810539754363287</v>
      </c>
      <c r="H22" s="13">
        <f t="shared" si="3"/>
        <v>17.647058823529413</v>
      </c>
      <c r="I22" s="13">
        <f t="shared" si="3"/>
        <v>56.24298965740143</v>
      </c>
      <c r="J22" s="13">
        <f t="shared" si="3"/>
        <v>61.84134615384615</v>
      </c>
      <c r="K22" s="13">
        <f t="shared" si="3"/>
        <v>0</v>
      </c>
      <c r="L22" s="13">
        <f t="shared" si="3"/>
        <v>0</v>
      </c>
      <c r="M22" s="13">
        <f t="shared" si="3"/>
        <v>0.6009272786037493</v>
      </c>
      <c r="N22" s="21">
        <f>G10*9*100/C10</f>
        <v>64.46332166474609</v>
      </c>
      <c r="O22" s="21">
        <f>4*F10*100/C10</f>
        <v>22.961653443269437</v>
      </c>
      <c r="P22" s="21">
        <f>4*E10*100/C10</f>
        <v>13.75410881376409</v>
      </c>
      <c r="Q22" s="21">
        <f>S22*9*100/C10</f>
        <v>23.479133165200402</v>
      </c>
      <c r="R22" s="21">
        <f>4*K10*100/C10</f>
        <v>0.7200668165902077</v>
      </c>
      <c r="S22" s="13">
        <f>SUM(S17:S20)</f>
        <v>97.64705882352942</v>
      </c>
      <c r="T22" s="13">
        <f>SUM(T17:T20)</f>
        <v>107.05882352941177</v>
      </c>
      <c r="U22" s="14">
        <f>SUM(U17:U20)</f>
        <v>40.19489010989011</v>
      </c>
    </row>
    <row r="23" spans="1:21" ht="28.5">
      <c r="A23" s="15" t="s">
        <v>31</v>
      </c>
      <c r="B23" s="13">
        <f aca="true" t="shared" si="4" ref="B23:M23">100*B22/$B$10</f>
        <v>1.2033105770129993</v>
      </c>
      <c r="C23" s="13">
        <f t="shared" si="4"/>
        <v>0.16382575742783356</v>
      </c>
      <c r="D23" s="13">
        <f t="shared" si="4"/>
        <v>0.0797483821705275</v>
      </c>
      <c r="E23" s="13">
        <f t="shared" si="4"/>
        <v>8.770995300407066</v>
      </c>
      <c r="F23" s="13">
        <f t="shared" si="4"/>
        <v>1.7177282817248216</v>
      </c>
      <c r="G23" s="13">
        <f t="shared" si="4"/>
        <v>0.12340394198525688</v>
      </c>
      <c r="H23" s="13">
        <f t="shared" si="4"/>
        <v>0.5611147479659591</v>
      </c>
      <c r="I23" s="13">
        <f t="shared" si="4"/>
        <v>1.7883303547663412</v>
      </c>
      <c r="J23" s="13">
        <f t="shared" si="4"/>
        <v>1.9663385104561575</v>
      </c>
      <c r="K23" s="13">
        <f t="shared" si="4"/>
        <v>0</v>
      </c>
      <c r="L23" s="13">
        <f t="shared" si="4"/>
        <v>0</v>
      </c>
      <c r="M23" s="13">
        <f t="shared" si="4"/>
        <v>0.019107385647178038</v>
      </c>
      <c r="N23" s="13"/>
      <c r="O23" s="13"/>
      <c r="P23" s="13"/>
      <c r="Q23" s="13"/>
      <c r="R23" s="13"/>
      <c r="S23" s="13">
        <f>100*S22/$B$10</f>
        <v>3.1048349387449736</v>
      </c>
      <c r="T23" s="13">
        <f>100*T22/$B$10</f>
        <v>3.4040961376601517</v>
      </c>
      <c r="U23" s="14">
        <f>100*U22/$B$10</f>
        <v>1.27805691923339</v>
      </c>
    </row>
    <row r="24" spans="1:21" ht="42.75">
      <c r="A24" s="16" t="s">
        <v>32</v>
      </c>
      <c r="B24" s="17">
        <f aca="true" t="shared" si="5" ref="B24:U24">196.08*B23/100</f>
        <v>2.3594513794070893</v>
      </c>
      <c r="C24" s="17">
        <f t="shared" si="5"/>
        <v>0.3212295451644961</v>
      </c>
      <c r="D24" s="17">
        <f t="shared" si="5"/>
        <v>0.15637062775997035</v>
      </c>
      <c r="E24" s="17">
        <f t="shared" si="5"/>
        <v>17.198167585038174</v>
      </c>
      <c r="F24" s="17">
        <f t="shared" si="5"/>
        <v>3.3681216148060305</v>
      </c>
      <c r="G24" s="17">
        <f t="shared" si="5"/>
        <v>0.2419704494446917</v>
      </c>
      <c r="H24" s="17">
        <f t="shared" si="5"/>
        <v>1.1002337978116525</v>
      </c>
      <c r="I24" s="17">
        <f t="shared" si="5"/>
        <v>3.506558159625842</v>
      </c>
      <c r="J24" s="17">
        <f t="shared" si="5"/>
        <v>3.8555965513024337</v>
      </c>
      <c r="K24" s="17">
        <f t="shared" si="5"/>
        <v>0</v>
      </c>
      <c r="L24" s="17">
        <f t="shared" si="5"/>
        <v>0</v>
      </c>
      <c r="M24" s="17">
        <f t="shared" si="5"/>
        <v>0.037465761776986704</v>
      </c>
      <c r="N24" s="17">
        <f t="shared" si="5"/>
        <v>0</v>
      </c>
      <c r="O24" s="17">
        <f t="shared" si="5"/>
        <v>0</v>
      </c>
      <c r="P24" s="17">
        <f t="shared" si="5"/>
        <v>0</v>
      </c>
      <c r="Q24" s="17">
        <f t="shared" si="5"/>
        <v>0</v>
      </c>
      <c r="R24" s="17">
        <f t="shared" si="5"/>
        <v>0</v>
      </c>
      <c r="S24" s="17">
        <f t="shared" si="5"/>
        <v>6.087960347891145</v>
      </c>
      <c r="T24" s="17">
        <f t="shared" si="5"/>
        <v>6.674751706724026</v>
      </c>
      <c r="U24" s="18">
        <f t="shared" si="5"/>
        <v>2.506014007232831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2011-08-05T04:37:50Z</dcterms:created>
  <dcterms:modified xsi:type="dcterms:W3CDTF">2011-08-05T04:38:15Z</dcterms:modified>
  <cp:category/>
  <cp:version/>
  <cp:contentType/>
  <cp:contentStatus/>
</cp:coreProperties>
</file>