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085" windowWidth="11355" windowHeight="3855" activeTab="0"/>
  </bookViews>
  <sheets>
    <sheet name="Πασκιέ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<sst xmlns="http://schemas.openxmlformats.org/spreadsheetml/2006/main" count="135" uniqueCount="67">
  <si>
    <t>ΠΑΣΚΙΕΣ</t>
  </si>
  <si>
    <t>Τρόπος παρασκευής: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</si>
  <si>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</si>
  <si>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</si>
  <si>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</si>
  <si>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</si>
  <si>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</si>
  <si>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</si>
  <si>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</si>
  <si>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</si>
  <si>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</si>
  <si>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</si>
  <si>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</si>
  <si>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</si>
  <si>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</si>
  <si>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</si>
  <si>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</si>
  <si>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</si>
  <si>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</si>
  <si>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</si>
  <si>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</si>
  <si>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</si>
  <si>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</si>
  <si>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2 κιλά αλεύρι</t>
  </si>
  <si>
    <t>-</t>
  </si>
  <si>
    <t>1 κ.γ. αλάτι</t>
  </si>
  <si>
    <t>2 κ.γ. μπέικιν πάουντερ</t>
  </si>
  <si>
    <t>tr</t>
  </si>
  <si>
    <t>μέχλέπι</t>
  </si>
  <si>
    <t>,</t>
  </si>
  <si>
    <t>μαστίχα</t>
  </si>
  <si>
    <t>γλυκάνισσο</t>
  </si>
  <si>
    <t>2 φλιτζ λάδι</t>
  </si>
  <si>
    <t>προζύμι (μέγεθος 2 αυγών)</t>
  </si>
  <si>
    <t>γάλα χλιαρό για το ζύμωμα</t>
  </si>
  <si>
    <t>2 κιλά κρέας αρνί ή ρίφι κομμένο (όπως αφέλια)</t>
  </si>
  <si>
    <t>1 κιλό κρεμμύδι</t>
  </si>
  <si>
    <t>λάδι</t>
  </si>
  <si>
    <t>κανέλα</t>
  </si>
  <si>
    <t>πιπέρι</t>
  </si>
  <si>
    <t>αλάτι</t>
  </si>
  <si>
    <t>1 αυγό</t>
  </si>
  <si>
    <t>σουσάμι</t>
  </si>
  <si>
    <t>ΣΥΝΟΛΟ</t>
  </si>
  <si>
    <t>ΣΥΝΟΛΟ ΣΕ 100g ΩΜΟΥ ΠΡΟΪΟΝΤΟΣ</t>
  </si>
  <si>
    <t>ΣΥΝΟΛΟ ΣΕ 100g ΕΤΟΙΜΟΥ ΠΡΟΪΟΝΤΟΣ (-23%)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</si>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</sst>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18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19" fillId="0" borderId="0" xfId="56" applyNumberFormat="1" applyFont="1">
      <alignment/>
      <protection/>
    </xf>
    <xf numFmtId="2" fontId="0" fillId="0" borderId="0" xfId="56" applyNumberFormat="1">
      <alignment/>
      <protection/>
    </xf>
    <xf numFmtId="2" fontId="20" fillId="0" borderId="0" xfId="56" applyNumberFormat="1" applyFont="1" applyAlignment="1">
      <alignment wrapText="1" shrinkToFit="1"/>
      <protection/>
    </xf>
    <xf numFmtId="2" fontId="19" fillId="0" borderId="10" xfId="56" applyNumberFormat="1" applyFont="1" applyBorder="1" applyAlignment="1">
      <alignment horizontal="left" wrapText="1"/>
      <protection/>
    </xf>
    <xf numFmtId="0" fontId="21" fillId="0" borderId="11" xfId="0" applyFont="1" applyBorder="1" applyAlignment="1">
      <alignment wrapText="1" shrinkToFit="1"/>
    </xf>
    <xf numFmtId="0" fontId="21" fillId="0" borderId="12" xfId="0" applyFont="1" applyBorder="1" applyAlignment="1">
      <alignment wrapText="1" shrinkToFit="1"/>
    </xf>
    <xf numFmtId="0" fontId="21" fillId="0" borderId="13" xfId="0" applyFont="1" applyBorder="1" applyAlignment="1">
      <alignment wrapText="1" shrinkToFit="1"/>
    </xf>
    <xf numFmtId="2" fontId="0" fillId="0" borderId="14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14" xfId="56" applyNumberFormat="1" applyFont="1" applyBorder="1" applyAlignment="1">
      <alignment wrapText="1"/>
      <protection/>
    </xf>
    <xf numFmtId="2" fontId="0" fillId="0" borderId="16" xfId="56" applyNumberFormat="1" applyBorder="1" applyAlignment="1">
      <alignment wrapText="1"/>
      <protection/>
    </xf>
    <xf numFmtId="2" fontId="0" fillId="0" borderId="10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Border="1" applyAlignment="1">
      <alignment wrapText="1"/>
      <protection/>
    </xf>
    <xf numFmtId="2" fontId="0" fillId="0" borderId="0" xfId="56" applyNumberForma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6">
          <cell r="B6">
            <v>341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3.695014662756598</v>
          </cell>
          <cell r="AI6">
            <v>13.489736070381232</v>
          </cell>
          <cell r="AJ6">
            <v>88.32844574780059</v>
          </cell>
          <cell r="AK6">
            <v>0.5278592375366569</v>
          </cell>
          <cell r="AL6">
            <v>1.6422287390029326</v>
          </cell>
          <cell r="AM6">
            <v>0.2</v>
          </cell>
          <cell r="AN6">
            <v>0.1</v>
          </cell>
          <cell r="AO6">
            <v>0.6</v>
          </cell>
        </row>
        <row r="16">
          <cell r="B16">
            <v>147</v>
          </cell>
          <cell r="C16">
            <v>75.1</v>
          </cell>
          <cell r="E16">
            <v>12.5</v>
          </cell>
          <cell r="F16">
            <v>10.8</v>
          </cell>
          <cell r="G16">
            <v>0</v>
          </cell>
          <cell r="H16">
            <v>385</v>
          </cell>
          <cell r="I16">
            <v>0</v>
          </cell>
          <cell r="K16">
            <v>57</v>
          </cell>
          <cell r="L16">
            <v>200</v>
          </cell>
          <cell r="M16">
            <v>12</v>
          </cell>
          <cell r="P16">
            <v>140</v>
          </cell>
          <cell r="Q16">
            <v>130</v>
          </cell>
          <cell r="R16">
            <v>1.9</v>
          </cell>
          <cell r="S16">
            <v>1.3</v>
          </cell>
          <cell r="T16">
            <v>0.08</v>
          </cell>
          <cell r="U16">
            <v>11</v>
          </cell>
          <cell r="V16">
            <v>53</v>
          </cell>
          <cell r="W16">
            <v>0.07</v>
          </cell>
          <cell r="X16">
            <v>0.35</v>
          </cell>
          <cell r="Z16">
            <v>0.1</v>
          </cell>
          <cell r="AA16">
            <v>0.12</v>
          </cell>
          <cell r="AB16">
            <v>1.1</v>
          </cell>
          <cell r="AC16">
            <v>39</v>
          </cell>
          <cell r="AD16">
            <v>0</v>
          </cell>
          <cell r="AE16">
            <v>190</v>
          </cell>
          <cell r="AF16">
            <v>1.75</v>
          </cell>
          <cell r="AG16">
            <v>1.11</v>
          </cell>
          <cell r="AH16">
            <v>66.12244897959184</v>
          </cell>
          <cell r="AI16">
            <v>34.01360544217687</v>
          </cell>
          <cell r="AK16">
            <v>18.979591836734695</v>
          </cell>
          <cell r="AM16">
            <v>3.1</v>
          </cell>
          <cell r="AN16">
            <v>4.7</v>
          </cell>
          <cell r="AO16">
            <v>1.2</v>
          </cell>
        </row>
        <row r="18">
          <cell r="B18">
            <v>66</v>
          </cell>
          <cell r="C18">
            <v>87.8</v>
          </cell>
          <cell r="D18">
            <v>4.8</v>
          </cell>
          <cell r="E18">
            <v>3.2</v>
          </cell>
          <cell r="F18">
            <v>3.9</v>
          </cell>
          <cell r="G18">
            <v>0</v>
          </cell>
          <cell r="H18">
            <v>14</v>
          </cell>
          <cell r="I18">
            <v>0</v>
          </cell>
          <cell r="J18">
            <v>4.8</v>
          </cell>
          <cell r="K18">
            <v>115</v>
          </cell>
          <cell r="L18">
            <v>95</v>
          </cell>
          <cell r="M18">
            <v>11</v>
          </cell>
          <cell r="N18">
            <v>100</v>
          </cell>
          <cell r="P18">
            <v>55</v>
          </cell>
          <cell r="Q18">
            <v>140</v>
          </cell>
          <cell r="R18">
            <v>0.06</v>
          </cell>
          <cell r="S18">
            <v>0.4</v>
          </cell>
          <cell r="U18">
            <v>1</v>
          </cell>
          <cell r="V18">
            <v>15</v>
          </cell>
          <cell r="W18">
            <v>0.03</v>
          </cell>
          <cell r="X18">
            <v>0.17</v>
          </cell>
          <cell r="Y18">
            <v>21</v>
          </cell>
          <cell r="Z18">
            <v>0.1</v>
          </cell>
          <cell r="AA18">
            <v>0.06</v>
          </cell>
          <cell r="AB18">
            <v>0.4</v>
          </cell>
          <cell r="AC18">
            <v>6</v>
          </cell>
          <cell r="AD18">
            <v>1</v>
          </cell>
          <cell r="AE18">
            <v>52</v>
          </cell>
          <cell r="AF18">
            <v>0.03</v>
          </cell>
          <cell r="AG18">
            <v>0.09</v>
          </cell>
          <cell r="AH18">
            <v>53.18181818181818</v>
          </cell>
          <cell r="AI18">
            <v>19.393939393939394</v>
          </cell>
          <cell r="AJ18">
            <v>29.09090909090909</v>
          </cell>
          <cell r="AK18">
            <v>32.72727272727273</v>
          </cell>
          <cell r="AL18">
            <v>29.09090909090909</v>
          </cell>
          <cell r="AM18">
            <v>2.4</v>
          </cell>
          <cell r="AN18">
            <v>1.1</v>
          </cell>
          <cell r="AO18">
            <v>0.1</v>
          </cell>
        </row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77">
          <cell r="B77">
            <v>598</v>
          </cell>
          <cell r="C77">
            <v>4.6</v>
          </cell>
          <cell r="D77">
            <v>0.9</v>
          </cell>
          <cell r="E77">
            <v>18.2</v>
          </cell>
          <cell r="F77">
            <v>58</v>
          </cell>
          <cell r="G77">
            <v>7.9</v>
          </cell>
          <cell r="I77">
            <v>0.5</v>
          </cell>
          <cell r="J77">
            <v>0.4</v>
          </cell>
          <cell r="K77">
            <v>670</v>
          </cell>
          <cell r="L77">
            <v>720</v>
          </cell>
          <cell r="M77">
            <v>370</v>
          </cell>
          <cell r="N77">
            <v>10</v>
          </cell>
          <cell r="O77">
            <v>1.5</v>
          </cell>
          <cell r="P77">
            <v>20</v>
          </cell>
          <cell r="Q77">
            <v>570</v>
          </cell>
          <cell r="R77">
            <v>10.4</v>
          </cell>
          <cell r="S77">
            <v>5.3</v>
          </cell>
          <cell r="T77">
            <v>1.46</v>
          </cell>
          <cell r="U77" t="str">
            <v>n</v>
          </cell>
          <cell r="V77" t="str">
            <v>n</v>
          </cell>
          <cell r="W77">
            <v>0.93</v>
          </cell>
          <cell r="X77">
            <v>0.17</v>
          </cell>
          <cell r="Y77">
            <v>6</v>
          </cell>
          <cell r="Z77">
            <v>5</v>
          </cell>
          <cell r="AA77">
            <v>0.75</v>
          </cell>
          <cell r="AB77">
            <v>0</v>
          </cell>
          <cell r="AC77">
            <v>97</v>
          </cell>
          <cell r="AD77">
            <v>0</v>
          </cell>
          <cell r="AE77">
            <v>0</v>
          </cell>
          <cell r="AF77">
            <v>0</v>
          </cell>
          <cell r="AG77">
            <v>2.53</v>
          </cell>
          <cell r="AH77">
            <v>1.5802675585284283</v>
          </cell>
          <cell r="AI77">
            <v>8.481605351170568</v>
          </cell>
          <cell r="AJ77">
            <v>48.71571906354515</v>
          </cell>
          <cell r="AK77">
            <v>12.491638795986622</v>
          </cell>
          <cell r="AL77">
            <v>0.26755852842809363</v>
          </cell>
          <cell r="AM77">
            <v>8.3</v>
          </cell>
          <cell r="AN77">
            <v>21.7</v>
          </cell>
          <cell r="AO77">
            <v>25.5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  <row r="111">
          <cell r="B111">
            <v>163</v>
          </cell>
          <cell r="C111">
            <v>6.3</v>
          </cell>
          <cell r="D111">
            <v>37.8</v>
          </cell>
          <cell r="E111">
            <v>5.2</v>
          </cell>
          <cell r="G111">
            <v>0</v>
          </cell>
          <cell r="H111">
            <v>0</v>
          </cell>
          <cell r="I111">
            <v>37.8</v>
          </cell>
          <cell r="K111">
            <v>1130</v>
          </cell>
          <cell r="L111">
            <v>8430</v>
          </cell>
          <cell r="M111">
            <v>9</v>
          </cell>
          <cell r="N111">
            <v>29</v>
          </cell>
          <cell r="P111">
            <v>11800</v>
          </cell>
          <cell r="Q111">
            <v>49</v>
          </cell>
          <cell r="S111">
            <v>2.8</v>
          </cell>
          <cell r="Y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12.760736196319018</v>
          </cell>
          <cell r="AJ111">
            <v>92.760736196319</v>
          </cell>
          <cell r="AK111">
            <v>0</v>
          </cell>
          <cell r="AL111">
            <v>0</v>
          </cell>
          <cell r="AM111">
            <v>0</v>
          </cell>
        </row>
        <row r="126">
          <cell r="B126">
            <v>314</v>
          </cell>
          <cell r="C126">
            <v>56.1</v>
          </cell>
          <cell r="D126">
            <v>0</v>
          </cell>
          <cell r="E126">
            <v>15.6</v>
          </cell>
          <cell r="F126">
            <v>28</v>
          </cell>
          <cell r="G126">
            <v>0</v>
          </cell>
          <cell r="H126">
            <v>68</v>
          </cell>
          <cell r="I126">
            <v>0</v>
          </cell>
          <cell r="J126">
            <v>0</v>
          </cell>
          <cell r="K126">
            <v>7</v>
          </cell>
          <cell r="L126">
            <v>150</v>
          </cell>
          <cell r="M126">
            <v>18</v>
          </cell>
          <cell r="N126">
            <v>56</v>
          </cell>
          <cell r="O126">
            <v>0.02</v>
          </cell>
          <cell r="P126">
            <v>66</v>
          </cell>
          <cell r="Q126">
            <v>260</v>
          </cell>
          <cell r="R126">
            <v>1.2</v>
          </cell>
          <cell r="S126">
            <v>3.1</v>
          </cell>
          <cell r="T126">
            <v>0.21</v>
          </cell>
          <cell r="U126">
            <v>1</v>
          </cell>
          <cell r="V126">
            <v>5</v>
          </cell>
          <cell r="W126">
            <v>0.1</v>
          </cell>
          <cell r="X126">
            <v>0.18</v>
          </cell>
          <cell r="Z126">
            <v>3.6</v>
          </cell>
          <cell r="AA126">
            <v>0.17</v>
          </cell>
          <cell r="AB126">
            <v>2</v>
          </cell>
          <cell r="AC126">
            <v>3</v>
          </cell>
          <cell r="AD126">
            <v>0</v>
          </cell>
          <cell r="AG126">
            <v>0.17</v>
          </cell>
          <cell r="AH126">
            <v>80.2547770700637</v>
          </cell>
          <cell r="AI126">
            <v>19.872611464968152</v>
          </cell>
          <cell r="AJ126">
            <v>0</v>
          </cell>
          <cell r="AK126">
            <v>39.84076433121019</v>
          </cell>
          <cell r="AL126">
            <v>0</v>
          </cell>
          <cell r="AM126">
            <v>13.9</v>
          </cell>
          <cell r="AN126">
            <v>10.8</v>
          </cell>
          <cell r="AO126">
            <v>1.3</v>
          </cell>
        </row>
        <row r="139">
          <cell r="B139">
            <v>53</v>
          </cell>
          <cell r="C139">
            <v>70</v>
          </cell>
          <cell r="D139">
            <v>1.1</v>
          </cell>
          <cell r="E139">
            <v>11.4</v>
          </cell>
          <cell r="F139">
            <v>0.4</v>
          </cell>
          <cell r="G139">
            <v>6.2</v>
          </cell>
          <cell r="H139">
            <v>0</v>
          </cell>
          <cell r="I139">
            <v>1.1</v>
          </cell>
          <cell r="J139" t="str">
            <v>tr</v>
          </cell>
          <cell r="K139">
            <v>25</v>
          </cell>
          <cell r="L139">
            <v>390</v>
          </cell>
          <cell r="M139">
            <v>59</v>
          </cell>
          <cell r="N139">
            <v>20</v>
          </cell>
          <cell r="O139" t="str">
            <v>n</v>
          </cell>
          <cell r="P139">
            <v>16</v>
          </cell>
          <cell r="Q139">
            <v>610</v>
          </cell>
          <cell r="R139">
            <v>5</v>
          </cell>
          <cell r="S139">
            <v>3.2</v>
          </cell>
          <cell r="T139">
            <v>1.6</v>
          </cell>
          <cell r="U139" t="str">
            <v>n</v>
          </cell>
          <cell r="V139" t="str">
            <v>n</v>
          </cell>
          <cell r="W139">
            <v>0.71</v>
          </cell>
          <cell r="X139">
            <v>1.7</v>
          </cell>
          <cell r="Y139" t="str">
            <v>tr</v>
          </cell>
          <cell r="Z139">
            <v>11</v>
          </cell>
          <cell r="AA139">
            <v>0.6</v>
          </cell>
          <cell r="AB139" t="str">
            <v>tr</v>
          </cell>
          <cell r="AC139">
            <v>1250</v>
          </cell>
          <cell r="AD139" t="str">
            <v>tr</v>
          </cell>
          <cell r="AE139">
            <v>0</v>
          </cell>
          <cell r="AF139">
            <v>0</v>
          </cell>
          <cell r="AG139" t="str">
            <v>tr</v>
          </cell>
          <cell r="AH139">
            <v>6.7924528301886795</v>
          </cell>
          <cell r="AI139">
            <v>86.0377358490566</v>
          </cell>
          <cell r="AJ139">
            <v>8.301886792452832</v>
          </cell>
          <cell r="AK139">
            <v>0</v>
          </cell>
          <cell r="AL139">
            <v>0</v>
          </cell>
          <cell r="AM139" t="str">
            <v>n</v>
          </cell>
          <cell r="AN139" t="str">
            <v>n</v>
          </cell>
          <cell r="AO139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45"/>
  <sheetViews>
    <sheetView tabSelected="1" view="pageLayout" zoomScale="55" zoomScaleNormal="55" zoomScalePageLayoutView="55" workbookViewId="0" topLeftCell="A28">
      <selection activeCell="D14" sqref="D14"/>
    </sheetView>
  </sheetViews>
  <sheetFormatPr defaultColWidth="9.140625" defaultRowHeight="15"/>
  <cols>
    <col min="1" max="1" width="23.421875" style="17" customWidth="1"/>
    <col min="2" max="2" width="9.57421875" style="3" bestFit="1" customWidth="1"/>
    <col min="3" max="3" width="10.7109375" style="3" bestFit="1" customWidth="1"/>
    <col min="4" max="4" width="9.57421875" style="3" bestFit="1" customWidth="1"/>
    <col min="5" max="5" width="19.28125" style="3" bestFit="1" customWidth="1"/>
    <col min="6" max="6" width="9.28125" style="3" bestFit="1" customWidth="1"/>
    <col min="7" max="7" width="9.57421875" style="3" bestFit="1" customWidth="1"/>
    <col min="8" max="8" width="9.28125" style="3" bestFit="1" customWidth="1"/>
    <col min="9" max="9" width="17.57421875" style="3" bestFit="1" customWidth="1"/>
    <col min="10" max="10" width="9.57421875" style="3" bestFit="1" customWidth="1"/>
    <col min="11" max="11" width="9.28125" style="3" bestFit="1" customWidth="1"/>
    <col min="12" max="12" width="9.57421875" style="3" bestFit="1" customWidth="1"/>
    <col min="13" max="13" width="13.00390625" style="3" customWidth="1"/>
    <col min="14" max="14" width="13.140625" style="3" customWidth="1"/>
    <col min="15" max="15" width="9.57421875" style="3" bestFit="1" customWidth="1"/>
    <col min="16" max="16" width="11.57421875" style="3" customWidth="1"/>
    <col min="17" max="17" width="9.57421875" style="3" bestFit="1" customWidth="1"/>
    <col min="18" max="18" width="10.57421875" style="3" customWidth="1"/>
    <col min="19" max="21" width="9.28125" style="3" bestFit="1" customWidth="1"/>
    <col min="22" max="22" width="12.140625" style="3" customWidth="1"/>
    <col min="23" max="16384" width="9.140625" style="3" customWidth="1"/>
  </cols>
  <sheetData>
    <row r="1" spans="1:47" ht="18">
      <c r="A1" s="1" t="s">
        <v>0</v>
      </c>
      <c r="B1" s="2"/>
      <c r="AQ1" s="4"/>
      <c r="AR1" s="4"/>
      <c r="AS1" s="4"/>
      <c r="AT1" s="4"/>
      <c r="AU1" s="4"/>
    </row>
    <row r="2" spans="1:2" ht="18">
      <c r="A2" s="5" t="s">
        <v>1</v>
      </c>
      <c r="B2" s="5"/>
    </row>
    <row r="3" spans="1:22" ht="30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8" t="s">
        <v>22</v>
      </c>
    </row>
    <row r="4" spans="1:22" ht="14.25">
      <c r="A4" s="9" t="s">
        <v>23</v>
      </c>
      <c r="B4" s="10">
        <v>2000</v>
      </c>
      <c r="C4" s="10">
        <f>20*'[1]ΣΥΣΤΑΣΗ ΤΡΟΦΙΜΩΝ'!B6</f>
        <v>6820</v>
      </c>
      <c r="D4" s="10">
        <f>20*'[1]ΣΥΣΤΑΣΗ ΤΡΟΦΙΜΩΝ'!C6</f>
        <v>280</v>
      </c>
      <c r="E4" s="10">
        <f>20*'[1]ΣΥΣΤΑΣΗ ΤΡΟΦΙΜΩΝ'!D6</f>
        <v>1506</v>
      </c>
      <c r="F4" s="10">
        <f>20*'[1]ΣΥΣΤΑΣΗ ΤΡΟΦΙΜΩΝ'!E6</f>
        <v>230</v>
      </c>
      <c r="G4" s="10">
        <f>20*'[1]ΣΥΣΤΑΣΗ ΤΡΟΦΙΜΩΝ'!F6</f>
        <v>28</v>
      </c>
      <c r="H4" s="10">
        <f>20*'[1]ΣΥΣΤΑΣΗ ΤΡΟΦΙΜΩΝ'!G6</f>
        <v>74</v>
      </c>
      <c r="I4" s="10">
        <f>20*'[1]ΣΥΣΤΑΣΗ ΤΡΟΦΙΜΩΝ'!H6</f>
        <v>0</v>
      </c>
      <c r="J4" s="10">
        <f>20*'[1]ΣΥΣΤΑΣΗ ΤΡΟΦΙΜΩΝ'!I6</f>
        <v>1478</v>
      </c>
      <c r="K4" s="10">
        <f>20*'[1]ΣΥΣΤΑΣΗ ΤΡΟΦΙΜΩΝ'!J6</f>
        <v>28</v>
      </c>
      <c r="L4" s="10">
        <f>20*'[1]ΣΥΣΤΑΣΗ ΤΡΟΦΙΜΩΝ'!K6</f>
        <v>300</v>
      </c>
      <c r="M4" s="10">
        <f>20*'[1]ΣΥΣΤΑΣΗ ΤΡΟΦΙΜΩΝ'!L6</f>
        <v>2400</v>
      </c>
      <c r="N4" s="10">
        <f>20*'[1]ΣΥΣΤΑΣΗ ΤΡΟΦΙΜΩΝ'!M6</f>
        <v>620</v>
      </c>
      <c r="O4" s="10" t="s">
        <v>24</v>
      </c>
      <c r="P4" s="10" t="s">
        <v>24</v>
      </c>
      <c r="Q4" s="10">
        <f>20*'[1]ΣΥΣΤΑΣΗ ΤΡΟΦΙΜΩΝ'!P6</f>
        <v>60</v>
      </c>
      <c r="R4" s="10">
        <f>20*'[1]ΣΥΣΤΑΣΗ ΤΡΟΦΙΜΩΝ'!Q6</f>
        <v>2600</v>
      </c>
      <c r="S4" s="10">
        <f>20*'[1]ΣΥΣΤΑΣΗ ΤΡΟΦΙΜΩΝ'!R6</f>
        <v>30</v>
      </c>
      <c r="T4" s="10">
        <f>20*'[1]ΣΥΣΤΑΣΗ ΤΡΟΦΙΜΩΝ'!S6</f>
        <v>18</v>
      </c>
      <c r="U4" s="10">
        <f>20*'[1]ΣΥΣΤΑΣΗ ΤΡΟΦΙΜΩΝ'!T6</f>
        <v>3.5999999999999996</v>
      </c>
      <c r="V4" s="11">
        <f>20*'[1]ΣΥΣΤΑΣΗ ΤΡΟΦΙΜΩΝ'!U6</f>
        <v>840</v>
      </c>
    </row>
    <row r="5" spans="1:22" ht="14.25">
      <c r="A5" s="9" t="s">
        <v>25</v>
      </c>
      <c r="B5" s="10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3600</v>
      </c>
      <c r="P5" s="10"/>
      <c r="Q5" s="10">
        <v>2400</v>
      </c>
      <c r="R5" s="10"/>
      <c r="S5" s="10"/>
      <c r="T5" s="10"/>
      <c r="U5" s="10"/>
      <c r="V5" s="11"/>
    </row>
    <row r="6" spans="1:22" ht="14.25">
      <c r="A6" s="9" t="s">
        <v>26</v>
      </c>
      <c r="B6" s="10">
        <v>10</v>
      </c>
      <c r="C6" s="10">
        <f>0.1*'[1]ΣΥΣΤΑΣΗ ΤΡΟΦΙΜΩΝ'!B111</f>
        <v>16.3</v>
      </c>
      <c r="D6" s="10">
        <f>0.1*'[1]ΣΥΣΤΑΣΗ ΤΡΟΦΙΜΩΝ'!C111</f>
        <v>0.63</v>
      </c>
      <c r="E6" s="10">
        <f>0.1*'[1]ΣΥΣΤΑΣΗ ΤΡΟΦΙΜΩΝ'!D111</f>
        <v>3.78</v>
      </c>
      <c r="F6" s="10">
        <f>0.1*'[1]ΣΥΣΤΑΣΗ ΤΡΟΦΙΜΩΝ'!E111</f>
        <v>0.52</v>
      </c>
      <c r="G6" s="10" t="s">
        <v>27</v>
      </c>
      <c r="H6" s="10">
        <f>0.1*'[1]ΣΥΣΤΑΣΗ ΤΡΟΦΙΜΩΝ'!G111</f>
        <v>0</v>
      </c>
      <c r="I6" s="10">
        <f>0.1*'[1]ΣΥΣΤΑΣΗ ΤΡΟΦΙΜΩΝ'!H111</f>
        <v>0</v>
      </c>
      <c r="J6" s="10">
        <f>0.1*'[1]ΣΥΣΤΑΣΗ ΤΡΟΦΙΜΩΝ'!I111</f>
        <v>3.78</v>
      </c>
      <c r="K6" s="10" t="s">
        <v>27</v>
      </c>
      <c r="L6" s="10">
        <f>0.1*'[1]ΣΥΣΤΑΣΗ ΤΡΟΦΙΜΩΝ'!K111</f>
        <v>113</v>
      </c>
      <c r="M6" s="10">
        <f>0.1*'[1]ΣΥΣΤΑΣΗ ΤΡΟΦΙΜΩΝ'!L111</f>
        <v>843</v>
      </c>
      <c r="N6" s="10">
        <f>0.1*'[1]ΣΥΣΤΑΣΗ ΤΡΟΦΙΜΩΝ'!M111</f>
        <v>0.9</v>
      </c>
      <c r="O6" s="10">
        <f>0.1*'[1]ΣΥΣΤΑΣΗ ΤΡΟΦΙΜΩΝ'!N111</f>
        <v>2.9000000000000004</v>
      </c>
      <c r="P6" s="10" t="s">
        <v>27</v>
      </c>
      <c r="Q6" s="10">
        <f>0.1*'[1]ΣΥΣΤΑΣΗ ΤΡΟΦΙΜΩΝ'!P111</f>
        <v>1180</v>
      </c>
      <c r="R6" s="10">
        <f>0.1*'[1]ΣΥΣΤΑΣΗ ΤΡΟΦΙΜΩΝ'!Q111</f>
        <v>4.9</v>
      </c>
      <c r="S6" s="10" t="s">
        <v>27</v>
      </c>
      <c r="T6" s="10">
        <f>0.1*'[1]ΣΥΣΤΑΣΗ ΤΡΟΦΙΜΩΝ'!S111</f>
        <v>0.27999999999999997</v>
      </c>
      <c r="U6" s="10" t="s">
        <v>27</v>
      </c>
      <c r="V6" s="11" t="s">
        <v>27</v>
      </c>
    </row>
    <row r="7" spans="1:22" ht="14.25">
      <c r="A7" s="9" t="s">
        <v>28</v>
      </c>
      <c r="B7" s="10"/>
      <c r="C7" s="10"/>
      <c r="D7" s="10"/>
      <c r="E7" s="10"/>
      <c r="F7" s="10"/>
      <c r="G7" s="10"/>
      <c r="H7" s="10"/>
      <c r="I7" s="10"/>
      <c r="J7" s="10" t="s">
        <v>29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22" ht="14.25">
      <c r="A8" s="9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</row>
    <row r="9" spans="1:22" ht="14.25">
      <c r="A9" s="9" t="s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</row>
    <row r="10" spans="1:22" ht="14.25">
      <c r="A10" s="9" t="s">
        <v>32</v>
      </c>
      <c r="B10" s="10">
        <v>440</v>
      </c>
      <c r="C10" s="10">
        <f>4.4*'[1]ΣΥΣΤΑΣΗ ΤΡΟΦΙΜΩΝ'!B22</f>
        <v>3955.6000000000004</v>
      </c>
      <c r="D10" s="10" t="s">
        <v>27</v>
      </c>
      <c r="E10" s="10" t="s">
        <v>27</v>
      </c>
      <c r="F10" s="10" t="s">
        <v>27</v>
      </c>
      <c r="G10" s="10">
        <f>4.4*'[1]ΣΥΣΤΑΣΗ ΤΡΟΦΙΜΩΝ'!F22</f>
        <v>439.56000000000006</v>
      </c>
      <c r="H10" s="10">
        <f>4.4*'[1]ΣΥΣΤΑΣΗ ΤΡΟΦΙΜΩΝ'!G22</f>
        <v>0</v>
      </c>
      <c r="I10" s="10">
        <f>4.4*'[1]ΣΥΣΤΑΣΗ ΤΡΟΦΙΜΩΝ'!H22</f>
        <v>0</v>
      </c>
      <c r="J10" s="10">
        <f>4.4*'[1]ΣΥΣΤΑΣΗ ΤΡΟΦΙΜΩΝ'!I22</f>
        <v>0</v>
      </c>
      <c r="K10" s="10">
        <f>4.4*'[1]ΣΥΣΤΑΣΗ ΤΡΟΦΙΜΩΝ'!J22</f>
        <v>0</v>
      </c>
      <c r="L10" s="10" t="s">
        <v>27</v>
      </c>
      <c r="M10" s="10" t="s">
        <v>27</v>
      </c>
      <c r="N10" s="10" t="s">
        <v>27</v>
      </c>
      <c r="O10" s="10" t="s">
        <v>24</v>
      </c>
      <c r="P10" s="10" t="s">
        <v>24</v>
      </c>
      <c r="Q10" s="10" t="s">
        <v>27</v>
      </c>
      <c r="R10" s="10" t="s">
        <v>27</v>
      </c>
      <c r="S10" s="10" t="s">
        <v>27</v>
      </c>
      <c r="T10" s="10" t="s">
        <v>27</v>
      </c>
      <c r="U10" s="10" t="s">
        <v>27</v>
      </c>
      <c r="V10" s="11" t="s">
        <v>27</v>
      </c>
    </row>
    <row r="11" spans="1:22" ht="14.25">
      <c r="A11" s="9" t="s">
        <v>33</v>
      </c>
      <c r="B11" s="10">
        <v>100</v>
      </c>
      <c r="C11" s="10">
        <f>'[1]ΣΥΣΤΑΣΗ ΤΡΟΦΙΜΩΝ'!B139</f>
        <v>53</v>
      </c>
      <c r="D11" s="10">
        <f>'[1]ΣΥΣΤΑΣΗ ΤΡΟΦΙΜΩΝ'!C139</f>
        <v>70</v>
      </c>
      <c r="E11" s="10">
        <f>'[1]ΣΥΣΤΑΣΗ ΤΡΟΦΙΜΩΝ'!D139</f>
        <v>1.1</v>
      </c>
      <c r="F11" s="10">
        <f>'[1]ΣΥΣΤΑΣΗ ΤΡΟΦΙΜΩΝ'!E139</f>
        <v>11.4</v>
      </c>
      <c r="G11" s="10">
        <f>'[1]ΣΥΣΤΑΣΗ ΤΡΟΦΙΜΩΝ'!F139</f>
        <v>0.4</v>
      </c>
      <c r="H11" s="10">
        <f>'[1]ΣΥΣΤΑΣΗ ΤΡΟΦΙΜΩΝ'!G139</f>
        <v>6.2</v>
      </c>
      <c r="I11" s="10">
        <f>'[1]ΣΥΣΤΑΣΗ ΤΡΟΦΙΜΩΝ'!H139</f>
        <v>0</v>
      </c>
      <c r="J11" s="10">
        <f>'[1]ΣΥΣΤΑΣΗ ΤΡΟΦΙΜΩΝ'!I139</f>
        <v>1.1</v>
      </c>
      <c r="K11" s="10" t="str">
        <f>'[1]ΣΥΣΤΑΣΗ ΤΡΟΦΙΜΩΝ'!J139</f>
        <v>tr</v>
      </c>
      <c r="L11" s="10">
        <f>'[1]ΣΥΣΤΑΣΗ ΤΡΟΦΙΜΩΝ'!K139</f>
        <v>25</v>
      </c>
      <c r="M11" s="10">
        <f>'[1]ΣΥΣΤΑΣΗ ΤΡΟΦΙΜΩΝ'!L139</f>
        <v>390</v>
      </c>
      <c r="N11" s="10">
        <f>'[1]ΣΥΣΤΑΣΗ ΤΡΟΦΙΜΩΝ'!M139</f>
        <v>59</v>
      </c>
      <c r="O11" s="10">
        <f>'[1]ΣΥΣΤΑΣΗ ΤΡΟΦΙΜΩΝ'!N139</f>
        <v>20</v>
      </c>
      <c r="P11" s="10" t="str">
        <f>'[1]ΣΥΣΤΑΣΗ ΤΡΟΦΙΜΩΝ'!O139</f>
        <v>n</v>
      </c>
      <c r="Q11" s="10">
        <f>'[1]ΣΥΣΤΑΣΗ ΤΡΟΦΙΜΩΝ'!P139</f>
        <v>16</v>
      </c>
      <c r="R11" s="10">
        <f>'[1]ΣΥΣΤΑΣΗ ΤΡΟΦΙΜΩΝ'!Q139</f>
        <v>610</v>
      </c>
      <c r="S11" s="10">
        <f>'[1]ΣΥΣΤΑΣΗ ΤΡΟΦΙΜΩΝ'!R139</f>
        <v>5</v>
      </c>
      <c r="T11" s="10">
        <f>'[1]ΣΥΣΤΑΣΗ ΤΡΟΦΙΜΩΝ'!S139</f>
        <v>3.2</v>
      </c>
      <c r="U11" s="10">
        <f>'[1]ΣΥΣΤΑΣΗ ΤΡΟΦΙΜΩΝ'!T139</f>
        <v>1.6</v>
      </c>
      <c r="V11" s="11" t="str">
        <f>'[1]ΣΥΣΤΑΣΗ ΤΡΟΦΙΜΩΝ'!U139</f>
        <v>n</v>
      </c>
    </row>
    <row r="12" spans="1:22" ht="14.25">
      <c r="A12" s="9" t="s">
        <v>34</v>
      </c>
      <c r="B12" s="10">
        <v>1000</v>
      </c>
      <c r="C12" s="10">
        <f>10*'[1]ΣΥΣΤΑΣΗ ΤΡΟΦΙΜΩΝ'!B18</f>
        <v>660</v>
      </c>
      <c r="D12" s="10">
        <f>10*'[1]ΣΥΣΤΑΣΗ ΤΡΟΦΙΜΩΝ'!C18</f>
        <v>878</v>
      </c>
      <c r="E12" s="10">
        <f>10*'[1]ΣΥΣΤΑΣΗ ΤΡΟΦΙΜΩΝ'!D18</f>
        <v>48</v>
      </c>
      <c r="F12" s="10">
        <f>10*'[1]ΣΥΣΤΑΣΗ ΤΡΟΦΙΜΩΝ'!E18</f>
        <v>32</v>
      </c>
      <c r="G12" s="10">
        <f>10*'[1]ΣΥΣΤΑΣΗ ΤΡΟΦΙΜΩΝ'!F18</f>
        <v>39</v>
      </c>
      <c r="H12" s="10">
        <f>10*'[1]ΣΥΣΤΑΣΗ ΤΡΟΦΙΜΩΝ'!G18</f>
        <v>0</v>
      </c>
      <c r="I12" s="10">
        <f>10*'[1]ΣΥΣΤΑΣΗ ΤΡΟΦΙΜΩΝ'!H18</f>
        <v>140</v>
      </c>
      <c r="J12" s="10">
        <f>10*'[1]ΣΥΣΤΑΣΗ ΤΡΟΦΙΜΩΝ'!I18</f>
        <v>0</v>
      </c>
      <c r="K12" s="10">
        <f>10*'[1]ΣΥΣΤΑΣΗ ΤΡΟΦΙΜΩΝ'!J18</f>
        <v>48</v>
      </c>
      <c r="L12" s="10">
        <f>10*'[1]ΣΥΣΤΑΣΗ ΤΡΟΦΙΜΩΝ'!K18</f>
        <v>1150</v>
      </c>
      <c r="M12" s="10">
        <f>10*'[1]ΣΥΣΤΑΣΗ ΤΡΟΦΙΜΩΝ'!L18</f>
        <v>950</v>
      </c>
      <c r="N12" s="10">
        <f>10*'[1]ΣΥΣΤΑΣΗ ΤΡΟΦΙΜΩΝ'!M18</f>
        <v>110</v>
      </c>
      <c r="O12" s="10">
        <f>10*'[1]ΣΥΣΤΑΣΗ ΤΡΟΦΙΜΩΝ'!N18</f>
        <v>1000</v>
      </c>
      <c r="P12" s="10">
        <v>0</v>
      </c>
      <c r="Q12" s="10">
        <f>10*'[1]ΣΥΣΤΑΣΗ ΤΡΟΦΙΜΩΝ'!P18</f>
        <v>550</v>
      </c>
      <c r="R12" s="10">
        <f>10*'[1]ΣΥΣΤΑΣΗ ΤΡΟΦΙΜΩΝ'!Q18</f>
        <v>1400</v>
      </c>
      <c r="S12" s="10">
        <f>10*'[1]ΣΥΣΤΑΣΗ ΤΡΟΦΙΜΩΝ'!R18</f>
        <v>0.6</v>
      </c>
      <c r="T12" s="10">
        <f>10*'[1]ΣΥΣΤΑΣΗ ΤΡΟΦΙΜΩΝ'!S18</f>
        <v>4</v>
      </c>
      <c r="U12" s="10">
        <v>0</v>
      </c>
      <c r="V12" s="11">
        <f>10*'[1]ΣΥΣΤΑΣΗ ΤΡΟΦΙΜΩΝ'!U18</f>
        <v>10</v>
      </c>
    </row>
    <row r="13" spans="1:22" ht="28.5">
      <c r="A13" s="12" t="s">
        <v>35</v>
      </c>
      <c r="B13" s="10">
        <f>2000-402+140</f>
        <v>1738</v>
      </c>
      <c r="C13" s="10">
        <f>2000/79*'[1]ΣΥΣΤΑΣΗ ΤΡΟΦΙΜΩΝ'!B126+140*9</f>
        <v>9209.367088607596</v>
      </c>
      <c r="D13" s="10">
        <f>2000/79*'[1]ΣΥΣΤΑΣΗ ΤΡΟΦΙΜΩΝ'!C126-402</f>
        <v>1018.253164556962</v>
      </c>
      <c r="E13" s="10">
        <f>2000/79*'[1]ΣΥΣΤΑΣΗ ΤΡΟΦΙΜΩΝ'!D126</f>
        <v>0</v>
      </c>
      <c r="F13" s="10">
        <f>2000/79*'[1]ΣΥΣΤΑΣΗ ΤΡΟΦΙΜΩΝ'!E126</f>
        <v>394.9367088607595</v>
      </c>
      <c r="G13" s="10">
        <f>2000/79*'[1]ΣΥΣΤΑΣΗ ΤΡΟΦΙΜΩΝ'!F126+140</f>
        <v>848.8607594936709</v>
      </c>
      <c r="H13" s="10">
        <f>2000/79*'[1]ΣΥΣΤΑΣΗ ΤΡΟΦΙΜΩΝ'!G126</f>
        <v>0</v>
      </c>
      <c r="I13" s="10">
        <f>2000/79*'[1]ΣΥΣΤΑΣΗ ΤΡΟΦΙΜΩΝ'!H126</f>
        <v>1721.5189873417721</v>
      </c>
      <c r="J13" s="10">
        <f>2000/79*'[1]ΣΥΣΤΑΣΗ ΤΡΟΦΙΜΩΝ'!I126</f>
        <v>0</v>
      </c>
      <c r="K13" s="10">
        <f>2000/79*'[1]ΣΥΣΤΑΣΗ ΤΡΟΦΙΜΩΝ'!J126</f>
        <v>0</v>
      </c>
      <c r="L13" s="10">
        <f>2000/79*'[1]ΣΥΣΤΑΣΗ ΤΡΟΦΙΜΩΝ'!K126</f>
        <v>177.21518987341773</v>
      </c>
      <c r="M13" s="10">
        <f>2000/79*'[1]ΣΥΣΤΑΣΗ ΤΡΟΦΙΜΩΝ'!L126*0.85</f>
        <v>3227.8481012658226</v>
      </c>
      <c r="N13" s="10">
        <f>2000/79*'[1]ΣΥΣΤΑΣΗ ΤΡΟΦΙΜΩΝ'!M126</f>
        <v>455.69620253164555</v>
      </c>
      <c r="O13" s="10">
        <f>2000/79*'[1]ΣΥΣΤΑΣΗ ΤΡΟΦΙΜΩΝ'!N126</f>
        <v>1417.7215189873418</v>
      </c>
      <c r="P13" s="10">
        <f>2000/79*'[1]ΣΥΣΤΑΣΗ ΤΡΟΦΙΜΩΝ'!O126*0.8</f>
        <v>0.40506329113924056</v>
      </c>
      <c r="Q13" s="10">
        <f>2000/79*'[1]ΣΥΣΤΑΣΗ ΤΡΟΦΙΜΩΝ'!P126*0.75</f>
        <v>1253.1645569620252</v>
      </c>
      <c r="R13" s="10">
        <f>2000/79*'[1]ΣΥΣΤΑΣΗ ΤΡΟΦΙΜΩΝ'!Q126*0.75</f>
        <v>4936.708860759494</v>
      </c>
      <c r="S13" s="10">
        <f>2000/79*'[1]ΣΥΣΤΑΣΗ ΤΡΟΦΙΜΩΝ'!R126</f>
        <v>30.379746835443036</v>
      </c>
      <c r="T13" s="10">
        <f>2000/79*'[1]ΣΥΣΤΑΣΗ ΤΡΟΦΙΜΩΝ'!S126</f>
        <v>78.48101265822785</v>
      </c>
      <c r="U13" s="10">
        <f>2000/79*'[1]ΣΥΣΤΑΣΗ ΤΡΟΦΙΜΩΝ'!T126*0.8</f>
        <v>4.253164556962026</v>
      </c>
      <c r="V13" s="11">
        <f>2000/79*'[1]ΣΥΣΤΑΣΗ ΤΡΟΦΙΜΩΝ'!U126</f>
        <v>25.31645569620253</v>
      </c>
    </row>
    <row r="14" spans="1:22" ht="14.25">
      <c r="A14" s="12" t="s">
        <v>36</v>
      </c>
      <c r="B14" s="10">
        <f>770+43.1-222.5</f>
        <v>590.6</v>
      </c>
      <c r="C14" s="10">
        <f>7.7*'[1]ΣΥΣΤΑΣΗ ΤΡΟΦΙΜΩΝ'!B108+43*9</f>
        <v>664.2</v>
      </c>
      <c r="D14" s="10">
        <f>7.7*'[1]ΣΥΣΤΑΣΗ ΤΡΟΦΙΜΩΝ'!C108-222.5</f>
        <v>462.80000000000007</v>
      </c>
      <c r="E14" s="10">
        <f>7.7*'[1]ΣΥΣΤΑΣΗ ΤΡΟΦΙΜΩΝ'!D108</f>
        <v>60.830000000000005</v>
      </c>
      <c r="F14" s="10">
        <f>7.7*'[1]ΣΥΣΤΑΣΗ ΤΡΟΦΙΜΩΝ'!E108</f>
        <v>9.24</v>
      </c>
      <c r="G14" s="10">
        <f>7.7*'[1]ΣΥΣΤΑΣΗ ΤΡΟΦΙΜΩΝ'!F108+43.1</f>
        <v>44.64</v>
      </c>
      <c r="H14" s="10">
        <f>7.7*'[1]ΣΥΣΤΑΣΗ ΤΡΟΦΙΜΩΝ'!G108</f>
        <v>11.55</v>
      </c>
      <c r="I14" s="10">
        <f>7.7*'[1]ΣΥΣΤΑΣΗ ΤΡΟΦΙΜΩΝ'!H108</f>
        <v>0</v>
      </c>
      <c r="J14" s="10" t="s">
        <v>27</v>
      </c>
      <c r="K14" s="10">
        <f>7.7*'[1]ΣΥΣΤΑΣΗ ΤΡΟΦΙΜΩΝ'!J108</f>
        <v>43.12</v>
      </c>
      <c r="L14" s="10">
        <f>7.7*'[1]ΣΥΣΤΑΣΗ ΤΡΟΦΙΜΩΝ'!K108</f>
        <v>192.5</v>
      </c>
      <c r="M14" s="10">
        <f>7.7*'[1]ΣΥΣΤΑΣΗ ΤΡΟΦΙΜΩΝ'!L108</f>
        <v>231</v>
      </c>
      <c r="N14" s="10">
        <f>7.7*'[1]ΣΥΣΤΑΣΗ ΤΡΟΦΙΜΩΝ'!M108</f>
        <v>30.8</v>
      </c>
      <c r="O14" s="10">
        <f>7.7*'[1]ΣΥΣΤΑΣΗ ΤΡΟΦΙΜΩΝ'!N108</f>
        <v>192.5</v>
      </c>
      <c r="P14" s="10">
        <f>7.7*'[1]ΣΥΣΤΑΣΗ ΤΡΟΦΙΜΩΝ'!O108</f>
        <v>0.77</v>
      </c>
      <c r="Q14" s="10">
        <f>7.7*'[1]ΣΥΣΤΑΣΗ ΤΡΟΦΙΜΩΝ'!P108</f>
        <v>23.1</v>
      </c>
      <c r="R14" s="10">
        <f>7.7*'[1]ΣΥΣΤΑΣΗ ΤΡΟΦΙΜΩΝ'!Q108</f>
        <v>1232</v>
      </c>
      <c r="S14" s="10">
        <f>7.7*'[1]ΣΥΣΤΑΣΗ ΤΡΟΦΙΜΩΝ'!R108</f>
        <v>2.31</v>
      </c>
      <c r="T14" s="10">
        <f>7.7*'[1]ΣΥΣΤΑΣΗ ΤΡΟΦΙΜΩΝ'!S108</f>
        <v>1.54</v>
      </c>
      <c r="U14" s="10">
        <f>7.7*'[1]ΣΥΣΤΑΣΗ ΤΡΟΦΙΜΩΝ'!T108</f>
        <v>0.385</v>
      </c>
      <c r="V14" s="11">
        <f>7.7*'[1]ΣΥΣΤΑΣΗ ΤΡΟΦΙΜΩΝ'!U108</f>
        <v>7.7</v>
      </c>
    </row>
    <row r="15" spans="1:22" ht="14.25">
      <c r="A15" s="9" t="s">
        <v>37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</row>
    <row r="16" spans="1:22" ht="14.25">
      <c r="A16" s="9" t="s">
        <v>38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</row>
    <row r="17" spans="1:22" ht="14.25">
      <c r="A17" s="9" t="s">
        <v>39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</row>
    <row r="18" spans="1:22" ht="14.25">
      <c r="A18" s="9" t="s">
        <v>40</v>
      </c>
      <c r="B18" s="10">
        <v>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3600</v>
      </c>
      <c r="P18" s="10"/>
      <c r="Q18" s="10">
        <v>2400</v>
      </c>
      <c r="R18" s="10"/>
      <c r="S18" s="10"/>
      <c r="T18" s="10"/>
      <c r="U18" s="10"/>
      <c r="V18" s="11"/>
    </row>
    <row r="19" spans="1:22" ht="14.25">
      <c r="A19" s="9" t="s">
        <v>41</v>
      </c>
      <c r="B19" s="10">
        <v>50</v>
      </c>
      <c r="C19" s="10">
        <f>0.5*'[1]ΣΥΣΤΑΣΗ ΤΡΟΦΙΜΩΝ'!B16</f>
        <v>73.5</v>
      </c>
      <c r="D19" s="10">
        <f>0.5*'[1]ΣΥΣΤΑΣΗ ΤΡΟΦΙΜΩΝ'!C16</f>
        <v>37.55</v>
      </c>
      <c r="E19" s="10" t="s">
        <v>27</v>
      </c>
      <c r="F19" s="10">
        <f>0.5*'[1]ΣΥΣΤΑΣΗ ΤΡΟΦΙΜΩΝ'!E16</f>
        <v>6.25</v>
      </c>
      <c r="G19" s="10">
        <f>0.5*'[1]ΣΥΣΤΑΣΗ ΤΡΟΦΙΜΩΝ'!F16</f>
        <v>5.4</v>
      </c>
      <c r="H19" s="10">
        <f>0.5*'[1]ΣΥΣΤΑΣΗ ΤΡΟΦΙΜΩΝ'!G16</f>
        <v>0</v>
      </c>
      <c r="I19" s="10">
        <f>0.5*'[1]ΣΥΣΤΑΣΗ ΤΡΟΦΙΜΩΝ'!H16</f>
        <v>192.5</v>
      </c>
      <c r="J19" s="10">
        <f>0.5*'[1]ΣΥΣΤΑΣΗ ΤΡΟΦΙΜΩΝ'!I16</f>
        <v>0</v>
      </c>
      <c r="K19" s="10" t="s">
        <v>27</v>
      </c>
      <c r="L19" s="10">
        <f>0.5*'[1]ΣΥΣΤΑΣΗ ΤΡΟΦΙΜΩΝ'!K16</f>
        <v>28.5</v>
      </c>
      <c r="M19" s="10">
        <f>0.5*'[1]ΣΥΣΤΑΣΗ ΤΡΟΦΙΜΩΝ'!L16</f>
        <v>100</v>
      </c>
      <c r="N19" s="10">
        <f>0.5*'[1]ΣΥΣΤΑΣΗ ΤΡΟΦΙΜΩΝ'!M16</f>
        <v>6</v>
      </c>
      <c r="O19" s="10" t="s">
        <v>24</v>
      </c>
      <c r="P19" s="10" t="s">
        <v>24</v>
      </c>
      <c r="Q19" s="10">
        <f>0.5*'[1]ΣΥΣΤΑΣΗ ΤΡΟΦΙΜΩΝ'!P16</f>
        <v>70</v>
      </c>
      <c r="R19" s="10">
        <f>0.5*'[1]ΣΥΣΤΑΣΗ ΤΡΟΦΙΜΩΝ'!Q16</f>
        <v>65</v>
      </c>
      <c r="S19" s="10">
        <f>0.5*'[1]ΣΥΣΤΑΣΗ ΤΡΟΦΙΜΩΝ'!R16</f>
        <v>0.95</v>
      </c>
      <c r="T19" s="10">
        <f>0.5*'[1]ΣΥΣΤΑΣΗ ΤΡΟΦΙΜΩΝ'!S16</f>
        <v>0.65</v>
      </c>
      <c r="U19" s="10">
        <f>0.5*'[1]ΣΥΣΤΑΣΗ ΤΡΟΦΙΜΩΝ'!T16</f>
        <v>0.04</v>
      </c>
      <c r="V19" s="11">
        <f>0.5*'[1]ΣΥΣΤΑΣΗ ΤΡΟΦΙΜΩΝ'!U16</f>
        <v>5.5</v>
      </c>
    </row>
    <row r="20" spans="1:22" ht="14.25">
      <c r="A20" s="9" t="s">
        <v>42</v>
      </c>
      <c r="B20" s="10">
        <v>100</v>
      </c>
      <c r="C20" s="10">
        <f>'[1]ΣΥΣΤΑΣΗ ΤΡΟΦΙΜΩΝ'!B77</f>
        <v>598</v>
      </c>
      <c r="D20" s="10">
        <f>'[1]ΣΥΣΤΑΣΗ ΤΡΟΦΙΜΩΝ'!C77</f>
        <v>4.6</v>
      </c>
      <c r="E20" s="10">
        <f>'[1]ΣΥΣΤΑΣΗ ΤΡΟΦΙΜΩΝ'!D77</f>
        <v>0.9</v>
      </c>
      <c r="F20" s="10">
        <f>'[1]ΣΥΣΤΑΣΗ ΤΡΟΦΙΜΩΝ'!E77</f>
        <v>18.2</v>
      </c>
      <c r="G20" s="10">
        <f>'[1]ΣΥΣΤΑΣΗ ΤΡΟΦΙΜΩΝ'!F77</f>
        <v>58</v>
      </c>
      <c r="H20" s="10">
        <f>'[1]ΣΥΣΤΑΣΗ ΤΡΟΦΙΜΩΝ'!G77</f>
        <v>7.9</v>
      </c>
      <c r="I20" s="10">
        <v>0</v>
      </c>
      <c r="J20" s="10">
        <f>'[1]ΣΥΣΤΑΣΗ ΤΡΟΦΙΜΩΝ'!I77</f>
        <v>0.5</v>
      </c>
      <c r="K20" s="10">
        <f>'[1]ΣΥΣΤΑΣΗ ΤΡΟΦΙΜΩΝ'!J77</f>
        <v>0.4</v>
      </c>
      <c r="L20" s="10">
        <f>'[1]ΣΥΣΤΑΣΗ ΤΡΟΦΙΜΩΝ'!K77</f>
        <v>670</v>
      </c>
      <c r="M20" s="10">
        <f>'[1]ΣΥΣΤΑΣΗ ΤΡΟΦΙΜΩΝ'!L77</f>
        <v>720</v>
      </c>
      <c r="N20" s="10">
        <f>'[1]ΣΥΣΤΑΣΗ ΤΡΟΦΙΜΩΝ'!M77</f>
        <v>370</v>
      </c>
      <c r="O20" s="10">
        <f>'[1]ΣΥΣΤΑΣΗ ΤΡΟΦΙΜΩΝ'!N77</f>
        <v>10</v>
      </c>
      <c r="P20" s="10">
        <f>'[1]ΣΥΣΤΑΣΗ ΤΡΟΦΙΜΩΝ'!O77</f>
        <v>1.5</v>
      </c>
      <c r="Q20" s="10">
        <f>'[1]ΣΥΣΤΑΣΗ ΤΡΟΦΙΜΩΝ'!P77</f>
        <v>20</v>
      </c>
      <c r="R20" s="10">
        <f>'[1]ΣΥΣΤΑΣΗ ΤΡΟΦΙΜΩΝ'!Q77</f>
        <v>570</v>
      </c>
      <c r="S20" s="10">
        <f>'[1]ΣΥΣΤΑΣΗ ΤΡΟΦΙΜΩΝ'!R77</f>
        <v>10.4</v>
      </c>
      <c r="T20" s="10">
        <f>'[1]ΣΥΣΤΑΣΗ ΤΡΟΦΙΜΩΝ'!S77</f>
        <v>5.3</v>
      </c>
      <c r="U20" s="10">
        <f>'[1]ΣΥΣΤΑΣΗ ΤΡΟΦΙΜΩΝ'!T77</f>
        <v>1.46</v>
      </c>
      <c r="V20" s="11" t="str">
        <f>'[1]ΣΥΣΤΑΣΗ ΤΡΟΦΙΜΩΝ'!U77</f>
        <v>n</v>
      </c>
    </row>
    <row r="21" spans="1:22" ht="14.25">
      <c r="A21" s="12" t="s">
        <v>43</v>
      </c>
      <c r="B21" s="10">
        <f aca="true" t="shared" si="0" ref="B21:V21">SUM(B4:B20)</f>
        <v>6040.6</v>
      </c>
      <c r="C21" s="10">
        <f t="shared" si="0"/>
        <v>22049.9670886076</v>
      </c>
      <c r="D21" s="10">
        <f t="shared" si="0"/>
        <v>2751.8331645569624</v>
      </c>
      <c r="E21" s="10">
        <f t="shared" si="0"/>
        <v>1620.61</v>
      </c>
      <c r="F21" s="10">
        <f t="shared" si="0"/>
        <v>702.5467088607595</v>
      </c>
      <c r="G21" s="10">
        <f t="shared" si="0"/>
        <v>1463.8607594936711</v>
      </c>
      <c r="H21" s="10">
        <f t="shared" si="0"/>
        <v>99.65</v>
      </c>
      <c r="I21" s="10">
        <f t="shared" si="0"/>
        <v>2054.018987341772</v>
      </c>
      <c r="J21" s="10">
        <f t="shared" si="0"/>
        <v>1483.3799999999999</v>
      </c>
      <c r="K21" s="10">
        <f t="shared" si="0"/>
        <v>119.52000000000001</v>
      </c>
      <c r="L21" s="10">
        <f t="shared" si="0"/>
        <v>2656.215189873418</v>
      </c>
      <c r="M21" s="10">
        <f t="shared" si="0"/>
        <v>8861.848101265823</v>
      </c>
      <c r="N21" s="10">
        <f t="shared" si="0"/>
        <v>1652.3962025316455</v>
      </c>
      <c r="O21" s="10">
        <f t="shared" si="0"/>
        <v>9843.121518987342</v>
      </c>
      <c r="P21" s="10">
        <f t="shared" si="0"/>
        <v>2.6750632911392405</v>
      </c>
      <c r="Q21" s="10">
        <f t="shared" si="0"/>
        <v>7972.264556962025</v>
      </c>
      <c r="R21" s="10">
        <f t="shared" si="0"/>
        <v>11418.608860759494</v>
      </c>
      <c r="S21" s="10">
        <f t="shared" si="0"/>
        <v>79.63974683544305</v>
      </c>
      <c r="T21" s="10">
        <f t="shared" si="0"/>
        <v>111.45101265822787</v>
      </c>
      <c r="U21" s="10">
        <f t="shared" si="0"/>
        <v>11.338164556962024</v>
      </c>
      <c r="V21" s="11">
        <f t="shared" si="0"/>
        <v>888.5164556962026</v>
      </c>
    </row>
    <row r="22" spans="1:22" ht="28.5">
      <c r="A22" s="12" t="s">
        <v>44</v>
      </c>
      <c r="B22" s="10">
        <v>100</v>
      </c>
      <c r="C22" s="10">
        <f aca="true" t="shared" si="1" ref="C22:V22">100*C21/$B$21</f>
        <v>365.02941907438986</v>
      </c>
      <c r="D22" s="10">
        <f t="shared" si="1"/>
        <v>45.55562633773073</v>
      </c>
      <c r="E22" s="10">
        <f t="shared" si="1"/>
        <v>26.82862629540112</v>
      </c>
      <c r="F22" s="10">
        <f t="shared" si="1"/>
        <v>11.630412688487228</v>
      </c>
      <c r="G22" s="10">
        <f t="shared" si="1"/>
        <v>24.23369796864005</v>
      </c>
      <c r="H22" s="10">
        <f t="shared" si="1"/>
        <v>1.6496705625269013</v>
      </c>
      <c r="I22" s="10">
        <f t="shared" si="1"/>
        <v>34.00355903952872</v>
      </c>
      <c r="J22" s="10">
        <f t="shared" si="1"/>
        <v>24.556832102771246</v>
      </c>
      <c r="K22" s="10">
        <f t="shared" si="1"/>
        <v>1.978611396218919</v>
      </c>
      <c r="L22" s="10">
        <f t="shared" si="1"/>
        <v>43.972704530566794</v>
      </c>
      <c r="M22" s="10">
        <f t="shared" si="1"/>
        <v>146.7047661037947</v>
      </c>
      <c r="N22" s="10">
        <f t="shared" si="1"/>
        <v>27.354835654266886</v>
      </c>
      <c r="O22" s="10">
        <f t="shared" si="1"/>
        <v>162.94940103611134</v>
      </c>
      <c r="P22" s="10">
        <f t="shared" si="1"/>
        <v>0.04428472819155779</v>
      </c>
      <c r="Q22" s="10">
        <f t="shared" si="1"/>
        <v>131.97802464924055</v>
      </c>
      <c r="R22" s="10">
        <f t="shared" si="1"/>
        <v>189.03103765784016</v>
      </c>
      <c r="S22" s="10">
        <f t="shared" si="1"/>
        <v>1.3184078872205252</v>
      </c>
      <c r="T22" s="10">
        <f t="shared" si="1"/>
        <v>1.845032160020989</v>
      </c>
      <c r="U22" s="10">
        <f t="shared" si="1"/>
        <v>0.18769931061421088</v>
      </c>
      <c r="V22" s="11">
        <f t="shared" si="1"/>
        <v>14.709076179455726</v>
      </c>
    </row>
    <row r="23" spans="1:22" ht="42.75">
      <c r="A23" s="13" t="s">
        <v>45</v>
      </c>
      <c r="B23" s="14">
        <v>130</v>
      </c>
      <c r="C23" s="14">
        <f aca="true" t="shared" si="2" ref="C23:V23">130*C22/100</f>
        <v>474.53824479670686</v>
      </c>
      <c r="D23" s="14">
        <f t="shared" si="2"/>
        <v>59.22231423904995</v>
      </c>
      <c r="E23" s="14">
        <f t="shared" si="2"/>
        <v>34.877214184021454</v>
      </c>
      <c r="F23" s="14">
        <f t="shared" si="2"/>
        <v>15.119536495033396</v>
      </c>
      <c r="G23" s="14">
        <f t="shared" si="2"/>
        <v>31.503807359232063</v>
      </c>
      <c r="H23" s="14">
        <f t="shared" si="2"/>
        <v>2.1445717312849717</v>
      </c>
      <c r="I23" s="14">
        <f t="shared" si="2"/>
        <v>44.20462675138733</v>
      </c>
      <c r="J23" s="14">
        <f t="shared" si="2"/>
        <v>31.92388173360262</v>
      </c>
      <c r="K23" s="14">
        <f t="shared" si="2"/>
        <v>2.5721948150845946</v>
      </c>
      <c r="L23" s="14">
        <f t="shared" si="2"/>
        <v>57.16451588973683</v>
      </c>
      <c r="M23" s="14">
        <f t="shared" si="2"/>
        <v>190.7161959349331</v>
      </c>
      <c r="N23" s="14">
        <f t="shared" si="2"/>
        <v>35.56128635054695</v>
      </c>
      <c r="O23" s="14">
        <f t="shared" si="2"/>
        <v>211.83422134694476</v>
      </c>
      <c r="P23" s="14">
        <f t="shared" si="2"/>
        <v>0.057570146649025135</v>
      </c>
      <c r="Q23" s="14">
        <f t="shared" si="2"/>
        <v>171.57143204401274</v>
      </c>
      <c r="R23" s="14">
        <f t="shared" si="2"/>
        <v>245.7403489551922</v>
      </c>
      <c r="S23" s="14">
        <f t="shared" si="2"/>
        <v>1.7139302533866827</v>
      </c>
      <c r="T23" s="14">
        <f t="shared" si="2"/>
        <v>2.398541808027286</v>
      </c>
      <c r="U23" s="14">
        <f t="shared" si="2"/>
        <v>0.24400910379847413</v>
      </c>
      <c r="V23" s="15">
        <f t="shared" si="2"/>
        <v>19.121799033292444</v>
      </c>
    </row>
    <row r="25" spans="1:21" ht="60">
      <c r="A25" s="6"/>
      <c r="B25" s="7" t="s">
        <v>46</v>
      </c>
      <c r="C25" s="7" t="s">
        <v>47</v>
      </c>
      <c r="D25" s="7" t="s">
        <v>48</v>
      </c>
      <c r="E25" s="7" t="s">
        <v>49</v>
      </c>
      <c r="F25" s="7" t="s">
        <v>50</v>
      </c>
      <c r="G25" s="7" t="s">
        <v>51</v>
      </c>
      <c r="H25" s="7" t="s">
        <v>52</v>
      </c>
      <c r="I25" s="7" t="s">
        <v>53</v>
      </c>
      <c r="J25" s="7" t="s">
        <v>54</v>
      </c>
      <c r="K25" s="7" t="s">
        <v>55</v>
      </c>
      <c r="L25" s="7" t="s">
        <v>56</v>
      </c>
      <c r="M25" s="7" t="s">
        <v>57</v>
      </c>
      <c r="N25" s="7" t="s">
        <v>58</v>
      </c>
      <c r="O25" s="7" t="s">
        <v>59</v>
      </c>
      <c r="P25" s="7" t="s">
        <v>60</v>
      </c>
      <c r="Q25" s="7" t="s">
        <v>61</v>
      </c>
      <c r="R25" s="7" t="s">
        <v>62</v>
      </c>
      <c r="S25" s="7" t="s">
        <v>63</v>
      </c>
      <c r="T25" s="7" t="s">
        <v>64</v>
      </c>
      <c r="U25" s="8" t="s">
        <v>65</v>
      </c>
    </row>
    <row r="26" spans="1:21" ht="14.25">
      <c r="A26" s="9" t="s">
        <v>23</v>
      </c>
      <c r="B26" s="10" t="s">
        <v>66</v>
      </c>
      <c r="C26" s="10">
        <f>20*'[1]ΣΥΣΤΑΣΗ ΤΡΟΦΙΜΩΝ'!W6*0.8</f>
        <v>1.6</v>
      </c>
      <c r="D26" s="10">
        <f>20*'[1]ΣΥΣΤΑΣΗ ΤΡΟΦΙΜΩΝ'!X6*0.9</f>
        <v>0.54</v>
      </c>
      <c r="E26" s="10">
        <f>20*'[1]ΣΥΣΤΑΣΗ ΤΡΟΦΙΜΩΝ'!Y6</f>
        <v>0</v>
      </c>
      <c r="F26" s="10">
        <f>20*'[1]ΣΥΣΤΑΣΗ ΤΡΟΦΙΜΩΝ'!Z6*0.9</f>
        <v>12.6</v>
      </c>
      <c r="G26" s="10">
        <f>20*'[1]ΣΥΣΤΑΣΗ ΤΡΟΦΙΜΩΝ'!AA6*0.9</f>
        <v>2.7</v>
      </c>
      <c r="H26" s="10">
        <f>20*'[1]ΣΥΣΤΑΣΗ ΤΡΟΦΙΜΩΝ'!AB6</f>
        <v>0</v>
      </c>
      <c r="I26" s="10">
        <f>20*'[1]ΣΥΣΤΑΣΗ ΤΡΟΦΙΜΩΝ'!AC6*0.7</f>
        <v>434</v>
      </c>
      <c r="J26" s="10">
        <f>20*'[1]ΣΥΣΤΑΣΗ ΤΡΟΦΙΜΩΝ'!AD6</f>
        <v>0</v>
      </c>
      <c r="K26" s="10">
        <f>20*'[1]ΣΥΣΤΑΣΗ ΤΡΟΦΙΜΩΝ'!AE6</f>
        <v>0</v>
      </c>
      <c r="L26" s="10">
        <f>20*'[1]ΣΥΣΤΑΣΗ ΤΡΟΦΙΜΩΝ'!AF6</f>
        <v>0</v>
      </c>
      <c r="M26" s="10">
        <f>20*'[1]ΣΥΣΤΑΣΗ ΤΡΟΦΙΜΩΝ'!AG6</f>
        <v>6</v>
      </c>
      <c r="N26" s="10">
        <f>'[1]ΣΥΣΤΑΣΗ ΤΡΟΦΙΜΩΝ'!AH6</f>
        <v>3.695014662756598</v>
      </c>
      <c r="O26" s="10">
        <f>'[1]ΣΥΣΤΑΣΗ ΤΡΟΦΙΜΩΝ'!AI6</f>
        <v>13.489736070381232</v>
      </c>
      <c r="P26" s="10">
        <f>'[1]ΣΥΣΤΑΣΗ ΤΡΟΦΙΜΩΝ'!AJ6</f>
        <v>88.32844574780059</v>
      </c>
      <c r="Q26" s="10">
        <f>'[1]ΣΥΣΤΑΣΗ ΤΡΟΦΙΜΩΝ'!AK6</f>
        <v>0.5278592375366569</v>
      </c>
      <c r="R26" s="10">
        <f>'[1]ΣΥΣΤΑΣΗ ΤΡΟΦΙΜΩΝ'!AL6</f>
        <v>1.6422287390029326</v>
      </c>
      <c r="S26" s="10">
        <f>20*'[1]ΣΥΣΤΑΣΗ ΤΡΟΦΙΜΩΝ'!AM6</f>
        <v>4</v>
      </c>
      <c r="T26" s="10">
        <f>20*'[1]ΣΥΣΤΑΣΗ ΤΡΟΦΙΜΩΝ'!AN6</f>
        <v>2</v>
      </c>
      <c r="U26" s="11">
        <f>20*'[1]ΣΥΣΤΑΣΗ ΤΡΟΦΙΜΩΝ'!AO6</f>
        <v>12</v>
      </c>
    </row>
    <row r="27" spans="1:21" ht="14.25">
      <c r="A27" s="9" t="s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</row>
    <row r="28" spans="1:21" ht="14.25">
      <c r="A28" s="9" t="s">
        <v>26</v>
      </c>
      <c r="B28" s="10" t="s">
        <v>27</v>
      </c>
      <c r="C28" s="10" t="s">
        <v>27</v>
      </c>
      <c r="D28" s="10" t="s">
        <v>27</v>
      </c>
      <c r="E28" s="10">
        <f>0.1*'[1]ΣΥΣΤΑΣΗ ΤΡΟΦΙΜΩΝ'!Y111</f>
        <v>0</v>
      </c>
      <c r="F28" s="10" t="s">
        <v>27</v>
      </c>
      <c r="G28" s="10" t="s">
        <v>27</v>
      </c>
      <c r="H28" s="10">
        <f>0.1*'[1]ΣΥΣΤΑΣΗ ΤΡΟΦΙΜΩΝ'!AB111</f>
        <v>0</v>
      </c>
      <c r="I28" s="10" t="s">
        <v>27</v>
      </c>
      <c r="J28" s="10">
        <f>0.1*'[1]ΣΥΣΤΑΣΗ ΤΡΟΦΙΜΩΝ'!AD111</f>
        <v>0</v>
      </c>
      <c r="K28" s="10">
        <f>0.1*'[1]ΣΥΣΤΑΣΗ ΤΡΟΦΙΜΩΝ'!AE111</f>
        <v>0</v>
      </c>
      <c r="L28" s="10">
        <f>0.1*'[1]ΣΥΣΤΑΣΗ ΤΡΟΦΙΜΩΝ'!AF111</f>
        <v>0</v>
      </c>
      <c r="M28" s="10" t="s">
        <v>27</v>
      </c>
      <c r="N28" s="10">
        <f>'[1]ΣΥΣΤΑΣΗ ΤΡΟΦΙΜΩΝ'!AH111</f>
        <v>0</v>
      </c>
      <c r="O28" s="10">
        <f>'[1]ΣΥΣΤΑΣΗ ΤΡΟΦΙΜΩΝ'!AI111</f>
        <v>12.760736196319018</v>
      </c>
      <c r="P28" s="10">
        <f>'[1]ΣΥΣΤΑΣΗ ΤΡΟΦΙΜΩΝ'!AJ111</f>
        <v>92.760736196319</v>
      </c>
      <c r="Q28" s="10">
        <f>'[1]ΣΥΣΤΑΣΗ ΤΡΟΦΙΜΩΝ'!AK111</f>
        <v>0</v>
      </c>
      <c r="R28" s="10">
        <f>'[1]ΣΥΣΤΑΣΗ ΤΡΟΦΙΜΩΝ'!AL111</f>
        <v>0</v>
      </c>
      <c r="S28" s="10">
        <f>0.1*'[1]ΣΥΣΤΑΣΗ ΤΡΟΦΙΜΩΝ'!AM111</f>
        <v>0</v>
      </c>
      <c r="T28" s="10" t="s">
        <v>27</v>
      </c>
      <c r="U28" s="11" t="s">
        <v>27</v>
      </c>
    </row>
    <row r="29" spans="1:21" ht="14.25">
      <c r="A29" s="9" t="s">
        <v>28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</row>
    <row r="30" spans="1:21" ht="14.25">
      <c r="A30" s="9" t="s">
        <v>30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</row>
    <row r="31" spans="1:21" ht="14.25">
      <c r="A31" s="9" t="s">
        <v>31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</row>
    <row r="32" spans="1:21" ht="14.25">
      <c r="A32" s="9" t="s">
        <v>32</v>
      </c>
      <c r="B32" s="10" t="s">
        <v>27</v>
      </c>
      <c r="C32" s="10" t="s">
        <v>27</v>
      </c>
      <c r="D32" s="10" t="s">
        <v>27</v>
      </c>
      <c r="E32" s="10" t="s">
        <v>27</v>
      </c>
      <c r="F32" s="10" t="s">
        <v>27</v>
      </c>
      <c r="G32" s="10" t="s">
        <v>27</v>
      </c>
      <c r="H32" s="10">
        <f>4.4*'[1]ΣΥΣΤΑΣΗ ΤΡΟΦΙΜΩΝ'!AB22</f>
        <v>0</v>
      </c>
      <c r="I32" s="10" t="s">
        <v>27</v>
      </c>
      <c r="J32" s="10">
        <f>4.4*'[1]ΣΥΣΤΑΣΗ ΤΡΟΦΙΜΩΝ'!AD22</f>
        <v>0</v>
      </c>
      <c r="K32" s="10">
        <f>4.4*'[1]ΣΥΣΤΑΣΗ ΤΡΟΦΙΜΩΝ'!AE22</f>
        <v>0</v>
      </c>
      <c r="L32" s="10">
        <f>4.4*'[1]ΣΥΣΤΑΣΗ ΤΡΟΦΙΜΩΝ'!AF22</f>
        <v>0</v>
      </c>
      <c r="M32" s="10">
        <f>4.4*'[1]ΣΥΣΤΑΣΗ ΤΡΟΦΙΜΩΝ'!AG22</f>
        <v>22.44</v>
      </c>
      <c r="N32" s="10">
        <f>'[1]ΣΥΣΤΑΣΗ ΤΡΟΦΙΜΩΝ'!AH22</f>
        <v>100.0111234705228</v>
      </c>
      <c r="O32" s="10">
        <v>0</v>
      </c>
      <c r="P32" s="10">
        <v>0</v>
      </c>
      <c r="Q32" s="10">
        <f>'[1]ΣΥΣΤΑΣΗ ΤΡΟΦΙΜΩΝ'!AK22</f>
        <v>14.015572858731923</v>
      </c>
      <c r="R32" s="10">
        <f>'[1]ΣΥΣΤΑΣΗ ΤΡΟΦΙΜΩΝ'!AL22</f>
        <v>0</v>
      </c>
      <c r="S32" s="10">
        <f>4.4*'[1]ΣΥΣΤΑΣΗ ΤΡΟΦΙΜΩΝ'!AM22</f>
        <v>61.60000000000001</v>
      </c>
      <c r="T32" s="10">
        <f>4.4*'[1]ΣΥΣΤΑΣΗ ΤΡΟΦΙΜΩΝ'!AN22</f>
        <v>306.68000000000006</v>
      </c>
      <c r="U32" s="11">
        <f>4.4*'[1]ΣΥΣΤΑΣΗ ΤΡΟΦΙΜΩΝ'!AO22</f>
        <v>49.28</v>
      </c>
    </row>
    <row r="33" spans="1:21" ht="14.25">
      <c r="A33" s="9" t="s">
        <v>33</v>
      </c>
      <c r="B33" s="10" t="str">
        <f>'[1]ΣΥΣΤΑΣΗ ΤΡΟΦΙΜΩΝ'!V139</f>
        <v>n</v>
      </c>
      <c r="C33" s="10">
        <f>'[1]ΣΥΣΤΑΣΗ ΤΡΟΦΙΜΩΝ'!W139</f>
        <v>0.71</v>
      </c>
      <c r="D33" s="10">
        <f>'[1]ΣΥΣΤΑΣΗ ΤΡΟΦΙΜΩΝ'!X139</f>
        <v>1.7</v>
      </c>
      <c r="E33" s="10" t="str">
        <f>'[1]ΣΥΣΤΑΣΗ ΤΡΟΦΙΜΩΝ'!Y139</f>
        <v>tr</v>
      </c>
      <c r="F33" s="10">
        <f>'[1]ΣΥΣΤΑΣΗ ΤΡΟΦΙΜΩΝ'!Z139</f>
        <v>11</v>
      </c>
      <c r="G33" s="10">
        <f>'[1]ΣΥΣΤΑΣΗ ΤΡΟΦΙΜΩΝ'!AA139</f>
        <v>0.6</v>
      </c>
      <c r="H33" s="10" t="str">
        <f>'[1]ΣΥΣΤΑΣΗ ΤΡΟΦΙΜΩΝ'!AB139</f>
        <v>tr</v>
      </c>
      <c r="I33" s="10">
        <f>'[1]ΣΥΣΤΑΣΗ ΤΡΟΦΙΜΩΝ'!AC139</f>
        <v>1250</v>
      </c>
      <c r="J33" s="10" t="str">
        <f>'[1]ΣΥΣΤΑΣΗ ΤΡΟΦΙΜΩΝ'!AD139</f>
        <v>tr</v>
      </c>
      <c r="K33" s="10">
        <f>'[1]ΣΥΣΤΑΣΗ ΤΡΟΦΙΜΩΝ'!AE139</f>
        <v>0</v>
      </c>
      <c r="L33" s="10">
        <f>'[1]ΣΥΣΤΑΣΗ ΤΡΟΦΙΜΩΝ'!AF139</f>
        <v>0</v>
      </c>
      <c r="M33" s="10" t="str">
        <f>'[1]ΣΥΣΤΑΣΗ ΤΡΟΦΙΜΩΝ'!AG139</f>
        <v>tr</v>
      </c>
      <c r="N33" s="10">
        <f>'[1]ΣΥΣΤΑΣΗ ΤΡΟΦΙΜΩΝ'!AH139</f>
        <v>6.7924528301886795</v>
      </c>
      <c r="O33" s="10">
        <f>'[1]ΣΥΣΤΑΣΗ ΤΡΟΦΙΜΩΝ'!AI139</f>
        <v>86.0377358490566</v>
      </c>
      <c r="P33" s="10">
        <f>'[1]ΣΥΣΤΑΣΗ ΤΡΟΦΙΜΩΝ'!AJ139</f>
        <v>8.301886792452832</v>
      </c>
      <c r="Q33" s="10">
        <f>'[1]ΣΥΣΤΑΣΗ ΤΡΟΦΙΜΩΝ'!AK139</f>
        <v>0</v>
      </c>
      <c r="R33" s="10">
        <f>'[1]ΣΥΣΤΑΣΗ ΤΡΟΦΙΜΩΝ'!AL139</f>
        <v>0</v>
      </c>
      <c r="S33" s="10" t="str">
        <f>'[1]ΣΥΣΤΑΣΗ ΤΡΟΦΙΜΩΝ'!AM139</f>
        <v>n</v>
      </c>
      <c r="T33" s="10" t="str">
        <f>'[1]ΣΥΣΤΑΣΗ ΤΡΟΦΙΜΩΝ'!AN139</f>
        <v>n</v>
      </c>
      <c r="U33" s="11" t="str">
        <f>'[1]ΣΥΣΤΑΣΗ ΤΡΟΦΙΜΩΝ'!AO139</f>
        <v>n</v>
      </c>
    </row>
    <row r="34" spans="1:21" ht="14.25">
      <c r="A34" s="9" t="s">
        <v>34</v>
      </c>
      <c r="B34" s="10">
        <f>10*'[1]ΣΥΣΤΑΣΗ ΤΡΟΦΙΜΩΝ'!V18</f>
        <v>150</v>
      </c>
      <c r="C34" s="10">
        <f>10*'[1]ΣΥΣΤΑΣΗ ΤΡΟΦΙΜΩΝ'!W18*0.6</f>
        <v>0.18</v>
      </c>
      <c r="D34" s="10">
        <f>10*'[1]ΣΥΣΤΑΣΗ ΤΡΟΦΙΜΩΝ'!X18</f>
        <v>1.7000000000000002</v>
      </c>
      <c r="E34" s="10">
        <f>10*'[1]ΣΥΣΤΑΣΗ ΤΡΟΦΙΜΩΝ'!Y18</f>
        <v>210</v>
      </c>
      <c r="F34" s="10">
        <f>10*'[1]ΣΥΣΤΑΣΗ ΤΡΟΦΙΜΩΝ'!Z18</f>
        <v>1</v>
      </c>
      <c r="G34" s="10">
        <f>10*'[1]ΣΥΣΤΑΣΗ ΤΡΟΦΙΜΩΝ'!AA18*0.55</f>
        <v>0.33</v>
      </c>
      <c r="H34" s="10">
        <f>10*'[1]ΣΥΣΤΑΣΗ ΤΡΟΦΙΜΩΝ'!AB18*0.3</f>
        <v>1.2</v>
      </c>
      <c r="I34" s="10">
        <f>10*'[1]ΣΥΣΤΑΣΗ ΤΡΟΦΙΜΩΝ'!AC18*0.7</f>
        <v>42</v>
      </c>
      <c r="J34" s="10">
        <f>10*'[1]ΣΥΣΤΑΣΗ ΤΡΟΦΙΜΩΝ'!AD18*0.45</f>
        <v>4.5</v>
      </c>
      <c r="K34" s="10">
        <f>10*'[1]ΣΥΣΤΑΣΗ ΤΡΟΦΙΜΩΝ'!AE18</f>
        <v>520</v>
      </c>
      <c r="L34" s="10">
        <f>10*'[1]ΣΥΣΤΑΣΗ ΤΡΟΦΙΜΩΝ'!AF18</f>
        <v>0.3</v>
      </c>
      <c r="M34" s="10">
        <f>10*'[1]ΣΥΣΤΑΣΗ ΤΡΟΦΙΜΩΝ'!AG18</f>
        <v>0.8999999999999999</v>
      </c>
      <c r="N34" s="10">
        <f>'[1]ΣΥΣΤΑΣΗ ΤΡΟΦΙΜΩΝ'!AH18</f>
        <v>53.18181818181818</v>
      </c>
      <c r="O34" s="10">
        <f>'[1]ΣΥΣΤΑΣΗ ΤΡΟΦΙΜΩΝ'!AI18</f>
        <v>19.393939393939394</v>
      </c>
      <c r="P34" s="10">
        <f>'[1]ΣΥΣΤΑΣΗ ΤΡΟΦΙΜΩΝ'!AJ18</f>
        <v>29.09090909090909</v>
      </c>
      <c r="Q34" s="10">
        <f>'[1]ΣΥΣΤΑΣΗ ΤΡΟΦΙΜΩΝ'!AK18</f>
        <v>32.72727272727273</v>
      </c>
      <c r="R34" s="10">
        <f>'[1]ΣΥΣΤΑΣΗ ΤΡΟΦΙΜΩΝ'!AL18</f>
        <v>29.09090909090909</v>
      </c>
      <c r="S34" s="10">
        <f>10*'[1]ΣΥΣΤΑΣΗ ΤΡΟΦΙΜΩΝ'!AM18</f>
        <v>24</v>
      </c>
      <c r="T34" s="10">
        <f>10*'[1]ΣΥΣΤΑΣΗ ΤΡΟΦΙΜΩΝ'!AN18</f>
        <v>11</v>
      </c>
      <c r="U34" s="11">
        <f>10*'[1]ΣΥΣΤΑΣΗ ΤΡΟΦΙΜΩΝ'!AO18</f>
        <v>1</v>
      </c>
    </row>
    <row r="35" spans="1:21" ht="28.5">
      <c r="A35" s="12" t="s">
        <v>35</v>
      </c>
      <c r="B35" s="10">
        <f>2000/79*'[1]ΣΥΣΤΑΣΗ ΤΡΟΦΙΜΩΝ'!V126</f>
        <v>126.58227848101265</v>
      </c>
      <c r="C35" s="10">
        <f>2000/79*'[1]ΣΥΣΤΑΣΗ ΤΡΟΦΙΜΩΝ'!W126*0.6</f>
        <v>1.518987341772152</v>
      </c>
      <c r="D35" s="10">
        <f>2000/79*'[1]ΣΥΣΤΑΣΗ ΤΡΟΦΙΜΩΝ'!X126*0.9</f>
        <v>4.10126582278481</v>
      </c>
      <c r="E35" s="10" t="s">
        <v>27</v>
      </c>
      <c r="F35" s="10">
        <f>2000/79*'[1]ΣΥΣΤΑΣΗ ΤΡΟΦΙΜΩΝ'!Z126*0.8</f>
        <v>72.9113924050633</v>
      </c>
      <c r="G35" s="10">
        <f>2000/79*'[1]ΣΥΣΤΑΣΗ ΤΡΟΦΙΜΩΝ'!AA126*0.75</f>
        <v>3.227848101265823</v>
      </c>
      <c r="H35" s="10">
        <f>2000/79*'[1]ΣΥΣΤΑΣΗ ΤΡΟΦΙΜΩΝ'!AB126*0.75</f>
        <v>37.9746835443038</v>
      </c>
      <c r="I35" s="10">
        <f>2000/79*'[1]ΣΥΣΤΑΣΗ ΤΡΟΦΙΜΩΝ'!AC126*0.85</f>
        <v>64.55696202531647</v>
      </c>
      <c r="J35" s="10">
        <f>2000/79*'[1]ΣΥΣΤΑΣΗ ΤΡΟΦΙΜΩΝ'!AD126</f>
        <v>0</v>
      </c>
      <c r="K35" s="10" t="s">
        <v>27</v>
      </c>
      <c r="L35" s="10" t="s">
        <v>27</v>
      </c>
      <c r="M35" s="10">
        <f>2000/79*'[1]ΣΥΣΤΑΣΗ ΤΡΟΦΙΜΩΝ'!AG126</f>
        <v>4.303797468354431</v>
      </c>
      <c r="N35" s="10">
        <f>2000/79*'[1]ΣΥΣΤΑΣΗ ΤΡΟΦΙΜΩΝ'!AH126</f>
        <v>2031.7665081028783</v>
      </c>
      <c r="O35" s="10">
        <f>2000/79*'[1]ΣΥΣΤΑΣΗ ΤΡΟΦΙΜΩΝ'!AI126</f>
        <v>503.1040877207127</v>
      </c>
      <c r="P35" s="10">
        <f>2000/79*'[1]ΣΥΣΤΑΣΗ ΤΡΟΦΙΜΩΝ'!AJ126</f>
        <v>0</v>
      </c>
      <c r="Q35" s="10">
        <f>2000/79*'[1]ΣΥΣΤΑΣΗ ΤΡΟΦΙΜΩΝ'!AK126</f>
        <v>1008.6269450939288</v>
      </c>
      <c r="R35" s="10">
        <f>2000/79*'[1]ΣΥΣΤΑΣΗ ΤΡΟΦΙΜΩΝ'!AL126</f>
        <v>0</v>
      </c>
      <c r="S35" s="10">
        <f>2000/79*'[1]ΣΥΣΤΑΣΗ ΤΡΟΦΙΜΩΝ'!AM126</f>
        <v>351.8987341772152</v>
      </c>
      <c r="T35" s="10">
        <f>2000/79*'[1]ΣΥΣΤΑΣΗ ΤΡΟΦΙΜΩΝ'!AN126</f>
        <v>273.4177215189874</v>
      </c>
      <c r="U35" s="11">
        <f>2000/79*'[1]ΣΥΣΤΑΣΗ ΤΡΟΦΙΜΩΝ'!AO126</f>
        <v>32.91139240506329</v>
      </c>
    </row>
    <row r="36" spans="1:21" ht="14.25">
      <c r="A36" s="12" t="s">
        <v>36</v>
      </c>
      <c r="B36" s="10">
        <f>7.7*'[1]ΣΥΣΤΑΣΗ ΤΡΟΦΙΜΩΝ'!V108</f>
        <v>23.1</v>
      </c>
      <c r="C36" s="10">
        <f>7.7*'[1]ΣΥΣΤΑΣΗ ΤΡΟΦΙΜΩΝ'!W108*0.9</f>
        <v>0.9009000000000001</v>
      </c>
      <c r="D36" s="10" t="s">
        <v>27</v>
      </c>
      <c r="E36" s="10">
        <f>7.7*'[1]ΣΥΣΤΑΣΗ ΤΡΟΦΙΜΩΝ'!Y108*0.95</f>
        <v>73.14999999999999</v>
      </c>
      <c r="F36" s="10">
        <f>7.7*'[1]ΣΥΣΤΑΣΗ ΤΡΟΦΙΜΩΝ'!Z108*0.95</f>
        <v>5.1205</v>
      </c>
      <c r="G36" s="10">
        <f>7.7*'[1]ΣΥΣΤΑΣΗ ΤΡΟΦΙΜΩΝ'!AA108*0.95</f>
        <v>1.4629999999999999</v>
      </c>
      <c r="H36" s="10">
        <f>7.7*'[1]ΣΥΣΤΑΣΗ ΤΡΟΦΙΜΩΝ'!AB108</f>
        <v>0</v>
      </c>
      <c r="I36" s="10">
        <f>7.7*'[1]ΣΥΣΤΑΣΗ ΤΡΟΦΙΜΩΝ'!AC108*0.8</f>
        <v>104.72000000000001</v>
      </c>
      <c r="J36" s="10">
        <f>7.7*'[1]ΣΥΣΤΑΣΗ ΤΡΟΦΙΜΩΝ'!AD108*0.75</f>
        <v>28.875</v>
      </c>
      <c r="K36" s="10">
        <f>7.7*'[1]ΣΥΣΤΑΣΗ ΤΡΟΦΙΜΩΝ'!AE108</f>
        <v>0</v>
      </c>
      <c r="L36" s="10">
        <f>7.7*'[1]ΣΥΣΤΑΣΗ ΤΡΟΦΙΜΩΝ'!AF108</f>
        <v>0</v>
      </c>
      <c r="M36" s="10">
        <f>7.7*'[1]ΣΥΣΤΑΣΗ ΤΡΟΦΙΜΩΝ'!AG108</f>
        <v>2.387</v>
      </c>
      <c r="N36" s="10">
        <f>'[1]ΣΥΣΤΑΣΗ ΤΡΟΦΙΜΩΝ'!AH108</f>
        <v>5</v>
      </c>
      <c r="O36" s="10">
        <f>'[1]ΣΥΣΤΑΣΗ ΤΡΟΦΙΜΩΝ'!AI108</f>
        <v>13.333333333333334</v>
      </c>
      <c r="P36" s="10">
        <f>'[1]ΣΥΣΤΑΣΗ ΤΡΟΦΙΜΩΝ'!AJ108</f>
        <v>87.77777777777777</v>
      </c>
      <c r="Q36" s="10">
        <f>'[1]ΣΥΣΤΑΣΗ ΤΡΟΦΙΜΩΝ'!AK108</f>
        <v>0</v>
      </c>
      <c r="R36" s="10">
        <f>'[1]ΣΥΣΤΑΣΗ ΤΡΟΦΙΜΩΝ'!AL108</f>
        <v>62.22222222222222</v>
      </c>
      <c r="S36" s="10" t="s">
        <v>27</v>
      </c>
      <c r="T36" s="10" t="s">
        <v>27</v>
      </c>
      <c r="U36" s="11">
        <f>7.7*'[1]ΣΥΣΤΑΣΗ ΤΡΟΦΙΜΩΝ'!AO108</f>
        <v>0.77</v>
      </c>
    </row>
    <row r="37" spans="1:21" ht="14.25">
      <c r="A37" s="9" t="s">
        <v>37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</row>
    <row r="38" spans="1:21" ht="14.25">
      <c r="A38" s="9" t="s">
        <v>38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</row>
    <row r="39" spans="1:21" ht="14.25">
      <c r="A39" s="9" t="s">
        <v>39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</row>
    <row r="40" spans="1:21" ht="14.25">
      <c r="A40" s="9" t="s">
        <v>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</row>
    <row r="41" spans="1:21" ht="14.25">
      <c r="A41" s="9" t="s">
        <v>41</v>
      </c>
      <c r="B41" s="10">
        <f>0.5*'[1]ΣΥΣΤΑΣΗ ΤΡΟΦΙΜΩΝ'!V16</f>
        <v>26.5</v>
      </c>
      <c r="C41" s="10">
        <f>0.5*'[1]ΣΥΣΤΑΣΗ ΤΡΟΦΙΜΩΝ'!W16*0.8</f>
        <v>0.028000000000000004</v>
      </c>
      <c r="D41" s="10">
        <f>0.5*'[1]ΣΥΣΤΑΣΗ ΤΡΟΦΙΜΩΝ'!X16*0.95</f>
        <v>0.16624999999999998</v>
      </c>
      <c r="E41" s="10" t="s">
        <v>27</v>
      </c>
      <c r="F41" s="10">
        <f>0.5*'[1]ΣΥΣΤΑΣΗ ΤΡΟΦΙΜΩΝ'!Z16*0.9</f>
        <v>0.045000000000000005</v>
      </c>
      <c r="G41" s="10">
        <f>0.5*'[1]ΣΥΣΤΑΣΗ ΤΡΟΦΙΜΩΝ'!AA16*0.95</f>
        <v>0.056999999999999995</v>
      </c>
      <c r="H41" s="10">
        <f>0.5*'[1]ΣΥΣΤΑΣΗ ΤΡΟΦΙΜΩΝ'!AB16*0.8</f>
        <v>0.44000000000000006</v>
      </c>
      <c r="I41" s="10">
        <f>0.5*'[1]ΣΥΣΤΑΣΗ ΤΡΟΦΙΜΩΝ'!AC16*0.75</f>
        <v>14.625</v>
      </c>
      <c r="J41" s="10">
        <f>0.5*'[1]ΣΥΣΤΑΣΗ ΤΡΟΦΙΜΩΝ'!AD16</f>
        <v>0</v>
      </c>
      <c r="K41" s="10">
        <f>0.5*'[1]ΣΥΣΤΑΣΗ ΤΡΟΦΙΜΩΝ'!AE16</f>
        <v>95</v>
      </c>
      <c r="L41" s="10">
        <f>0.5*'[1]ΣΥΣΤΑΣΗ ΤΡΟΦΙΜΩΝ'!AF16</f>
        <v>0.875</v>
      </c>
      <c r="M41" s="10">
        <f>0.5*'[1]ΣΥΣΤΑΣΗ ΤΡΟΦΙΜΩΝ'!AG16</f>
        <v>0.555</v>
      </c>
      <c r="N41" s="10">
        <f>'[1]ΣΥΣΤΑΣΗ ΤΡΟΦΙΜΩΝ'!AH16</f>
        <v>66.12244897959184</v>
      </c>
      <c r="O41" s="10">
        <f>'[1]ΣΥΣΤΑΣΗ ΤΡΟΦΙΜΩΝ'!AI16</f>
        <v>34.01360544217687</v>
      </c>
      <c r="P41" s="10">
        <v>0</v>
      </c>
      <c r="Q41" s="10">
        <f>'[1]ΣΥΣΤΑΣΗ ΤΡΟΦΙΜΩΝ'!AK16</f>
        <v>18.979591836734695</v>
      </c>
      <c r="R41" s="10">
        <v>0</v>
      </c>
      <c r="S41" s="10">
        <f>0.5*'[1]ΣΥΣΤΑΣΗ ΤΡΟΦΙΜΩΝ'!AM16</f>
        <v>1.55</v>
      </c>
      <c r="T41" s="10">
        <f>0.5*'[1]ΣΥΣΤΑΣΗ ΤΡΟΦΙΜΩΝ'!AN16</f>
        <v>2.35</v>
      </c>
      <c r="U41" s="11">
        <f>0.5*'[1]ΣΥΣΤΑΣΗ ΤΡΟΦΙΜΩΝ'!AO16</f>
        <v>0.6</v>
      </c>
    </row>
    <row r="42" spans="1:21" ht="14.25">
      <c r="A42" s="9" t="s">
        <v>42</v>
      </c>
      <c r="B42" s="10" t="str">
        <f>'[1]ΣΥΣΤΑΣΗ ΤΡΟΦΙΜΩΝ'!V77</f>
        <v>n</v>
      </c>
      <c r="C42" s="10">
        <f>'[1]ΣΥΣΤΑΣΗ ΤΡΟΦΙΜΩΝ'!W77</f>
        <v>0.93</v>
      </c>
      <c r="D42" s="10">
        <f>'[1]ΣΥΣΤΑΣΗ ΤΡΟΦΙΜΩΝ'!X77</f>
        <v>0.17</v>
      </c>
      <c r="E42" s="10">
        <f>'[1]ΣΥΣΤΑΣΗ ΤΡΟΦΙΜΩΝ'!Y77</f>
        <v>6</v>
      </c>
      <c r="F42" s="10">
        <f>'[1]ΣΥΣΤΑΣΗ ΤΡΟΦΙΜΩΝ'!Z77</f>
        <v>5</v>
      </c>
      <c r="G42" s="10">
        <f>'[1]ΣΥΣΤΑΣΗ ΤΡΟΦΙΜΩΝ'!AA77</f>
        <v>0.75</v>
      </c>
      <c r="H42" s="10">
        <f>'[1]ΣΥΣΤΑΣΗ ΤΡΟΦΙΜΩΝ'!AB77</f>
        <v>0</v>
      </c>
      <c r="I42" s="10">
        <f>'[1]ΣΥΣΤΑΣΗ ΤΡΟΦΙΜΩΝ'!AC77</f>
        <v>97</v>
      </c>
      <c r="J42" s="10">
        <f>'[1]ΣΥΣΤΑΣΗ ΤΡΟΦΙΜΩΝ'!AD77</f>
        <v>0</v>
      </c>
      <c r="K42" s="10">
        <f>'[1]ΣΥΣΤΑΣΗ ΤΡΟΦΙΜΩΝ'!AE77</f>
        <v>0</v>
      </c>
      <c r="L42" s="10">
        <f>'[1]ΣΥΣΤΑΣΗ ΤΡΟΦΙΜΩΝ'!AF77</f>
        <v>0</v>
      </c>
      <c r="M42" s="10">
        <f>'[1]ΣΥΣΤΑΣΗ ΤΡΟΦΙΜΩΝ'!AG77</f>
        <v>2.53</v>
      </c>
      <c r="N42" s="10">
        <f>'[1]ΣΥΣΤΑΣΗ ΤΡΟΦΙΜΩΝ'!AH77</f>
        <v>1.5802675585284283</v>
      </c>
      <c r="O42" s="10">
        <f>'[1]ΣΥΣΤΑΣΗ ΤΡΟΦΙΜΩΝ'!AI77</f>
        <v>8.481605351170568</v>
      </c>
      <c r="P42" s="10">
        <f>'[1]ΣΥΣΤΑΣΗ ΤΡΟΦΙΜΩΝ'!AJ77</f>
        <v>48.71571906354515</v>
      </c>
      <c r="Q42" s="10">
        <f>'[1]ΣΥΣΤΑΣΗ ΤΡΟΦΙΜΩΝ'!AK77</f>
        <v>12.491638795986622</v>
      </c>
      <c r="R42" s="10">
        <f>'[1]ΣΥΣΤΑΣΗ ΤΡΟΦΙΜΩΝ'!AL77</f>
        <v>0.26755852842809363</v>
      </c>
      <c r="S42" s="10">
        <f>'[1]ΣΥΣΤΑΣΗ ΤΡΟΦΙΜΩΝ'!AM77</f>
        <v>8.3</v>
      </c>
      <c r="T42" s="10">
        <f>'[1]ΣΥΣΤΑΣΗ ΤΡΟΦΙΜΩΝ'!AN77</f>
        <v>21.7</v>
      </c>
      <c r="U42" s="11">
        <f>'[1]ΣΥΣΤΑΣΗ ΤΡΟΦΙΜΩΝ'!AO77</f>
        <v>25.5</v>
      </c>
    </row>
    <row r="43" spans="1:21" ht="14.25">
      <c r="A43" s="12" t="s">
        <v>43</v>
      </c>
      <c r="B43" s="10">
        <f aca="true" t="shared" si="3" ref="B43:M43">SUM(B26:B42)</f>
        <v>326.18227848101264</v>
      </c>
      <c r="C43" s="10">
        <f t="shared" si="3"/>
        <v>5.8678873417721515</v>
      </c>
      <c r="D43" s="10">
        <f t="shared" si="3"/>
        <v>8.37751582278481</v>
      </c>
      <c r="E43" s="10">
        <f t="shared" si="3"/>
        <v>289.15</v>
      </c>
      <c r="F43" s="10">
        <f t="shared" si="3"/>
        <v>107.6768924050633</v>
      </c>
      <c r="G43" s="10">
        <f t="shared" si="3"/>
        <v>9.127848101265823</v>
      </c>
      <c r="H43" s="10">
        <f t="shared" si="3"/>
        <v>39.6146835443038</v>
      </c>
      <c r="I43" s="10">
        <f t="shared" si="3"/>
        <v>2006.9019620253164</v>
      </c>
      <c r="J43" s="10">
        <f t="shared" si="3"/>
        <v>33.375</v>
      </c>
      <c r="K43" s="10">
        <f t="shared" si="3"/>
        <v>615</v>
      </c>
      <c r="L43" s="10">
        <f t="shared" si="3"/>
        <v>1.175</v>
      </c>
      <c r="M43" s="10">
        <f t="shared" si="3"/>
        <v>39.11579746835443</v>
      </c>
      <c r="N43" s="16">
        <f>9*G21*100/C21</f>
        <v>59.749507935773494</v>
      </c>
      <c r="O43" s="16">
        <f>4*F21*100/C21</f>
        <v>12.744630520990471</v>
      </c>
      <c r="P43" s="16">
        <f>4*E21*100/C21</f>
        <v>29.398864741840075</v>
      </c>
      <c r="Q43" s="10">
        <f>9*S43*100/C21</f>
        <v>18.42242481030139</v>
      </c>
      <c r="R43" s="10">
        <f>4*K21*100/C21</f>
        <v>2.168166501468414</v>
      </c>
      <c r="S43" s="10">
        <f>SUM(S26:S42)</f>
        <v>451.34873417721525</v>
      </c>
      <c r="T43" s="10">
        <f>SUM(T26:T42)</f>
        <v>617.1477215189875</v>
      </c>
      <c r="U43" s="11">
        <f>SUM(U26:U42)</f>
        <v>122.06139240506327</v>
      </c>
    </row>
    <row r="44" spans="1:21" ht="28.5">
      <c r="A44" s="12" t="s">
        <v>44</v>
      </c>
      <c r="B44" s="10">
        <f aca="true" t="shared" si="4" ref="B44:M44">100*B43/$B$21</f>
        <v>5.39983244182718</v>
      </c>
      <c r="C44" s="10">
        <f t="shared" si="4"/>
        <v>0.09714080292971147</v>
      </c>
      <c r="D44" s="10">
        <f t="shared" si="4"/>
        <v>0.13868681625641177</v>
      </c>
      <c r="E44" s="10">
        <f t="shared" si="4"/>
        <v>4.786776148064761</v>
      </c>
      <c r="F44" s="10">
        <f t="shared" si="4"/>
        <v>1.7825529319117852</v>
      </c>
      <c r="G44" s="10">
        <f t="shared" si="4"/>
        <v>0.15110830217637025</v>
      </c>
      <c r="H44" s="10">
        <f t="shared" si="4"/>
        <v>0.6558070977105552</v>
      </c>
      <c r="I44" s="10">
        <f t="shared" si="4"/>
        <v>33.22355332293673</v>
      </c>
      <c r="J44" s="10">
        <f t="shared" si="4"/>
        <v>0.5525113399331192</v>
      </c>
      <c r="K44" s="10">
        <f t="shared" si="4"/>
        <v>10.181107836969836</v>
      </c>
      <c r="L44" s="10">
        <f t="shared" si="4"/>
        <v>0.019451710095023673</v>
      </c>
      <c r="M44" s="10">
        <f t="shared" si="4"/>
        <v>0.6475482148851841</v>
      </c>
      <c r="N44" s="10"/>
      <c r="O44" s="10"/>
      <c r="P44" s="10"/>
      <c r="Q44" s="10"/>
      <c r="R44" s="10"/>
      <c r="S44" s="10">
        <f>100*S43/$B$21</f>
        <v>7.471918918273271</v>
      </c>
      <c r="T44" s="10">
        <f>100*T43/$B$21</f>
        <v>10.216662608333403</v>
      </c>
      <c r="U44" s="11">
        <f>100*U43/$B$21</f>
        <v>2.0206832500920977</v>
      </c>
    </row>
    <row r="45" spans="1:21" ht="42.75">
      <c r="A45" s="13" t="s">
        <v>45</v>
      </c>
      <c r="B45" s="14">
        <f aca="true" t="shared" si="5" ref="B45:M45">130*B44/100</f>
        <v>7.019782174375334</v>
      </c>
      <c r="C45" s="14">
        <f t="shared" si="5"/>
        <v>0.12628304380862493</v>
      </c>
      <c r="D45" s="14">
        <f t="shared" si="5"/>
        <v>0.1802928611333353</v>
      </c>
      <c r="E45" s="14">
        <f t="shared" si="5"/>
        <v>6.222808992484189</v>
      </c>
      <c r="F45" s="14">
        <f t="shared" si="5"/>
        <v>2.3173188114853205</v>
      </c>
      <c r="G45" s="14">
        <f t="shared" si="5"/>
        <v>0.1964407928292813</v>
      </c>
      <c r="H45" s="14">
        <f t="shared" si="5"/>
        <v>0.8525492270237218</v>
      </c>
      <c r="I45" s="14">
        <f t="shared" si="5"/>
        <v>43.19061931981775</v>
      </c>
      <c r="J45" s="14">
        <f t="shared" si="5"/>
        <v>0.7182647419130549</v>
      </c>
      <c r="K45" s="14">
        <f t="shared" si="5"/>
        <v>13.235440188060789</v>
      </c>
      <c r="L45" s="14">
        <f t="shared" si="5"/>
        <v>0.025287223123530777</v>
      </c>
      <c r="M45" s="14">
        <f t="shared" si="5"/>
        <v>0.8418126793507393</v>
      </c>
      <c r="N45" s="14"/>
      <c r="O45" s="14"/>
      <c r="P45" s="14"/>
      <c r="Q45" s="14"/>
      <c r="R45" s="14"/>
      <c r="S45" s="14">
        <f>130*S44/100</f>
        <v>9.713494593755252</v>
      </c>
      <c r="T45" s="14">
        <f>130*T44/100</f>
        <v>13.281661390833424</v>
      </c>
      <c r="U45" s="15">
        <f>130*U44/100</f>
        <v>2.626888225119727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2011-08-06T06:07:24Z</dcterms:created>
  <dcterms:modified xsi:type="dcterms:W3CDTF">2011-08-06T06:07:38Z</dcterms:modified>
  <cp:category/>
  <cp:version/>
  <cp:contentType/>
  <cp:contentStatus/>
</cp:coreProperties>
</file>