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25" windowWidth="12795" windowHeight="6150" activeTab="0"/>
  </bookViews>
  <sheets>
    <sheet name="Συκωταριά τηγανιτή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<sst xmlns="http://schemas.openxmlformats.org/spreadsheetml/2006/main" count="53" uniqueCount="48">
  <si>
    <t>ΣΥΚΩΤΑΡΙΑ ΤΗΓΑΝΙΤΗ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</si>
  <si>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</si>
  <si>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</si>
  <si>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</si>
  <si>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</si>
  <si>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</si>
  <si>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</si>
  <si>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</si>
  <si>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</si>
  <si>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</si>
  <si>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</si>
  <si>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</si>
  <si>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</si>
  <si>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</si>
  <si>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</si>
  <si>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</si>
  <si>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</si>
  <si>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</si>
  <si>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</si>
  <si>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</si>
  <si>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</si>
  <si>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</si>
  <si>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</si>
  <si>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συκωταριά</t>
  </si>
  <si>
    <t>3/4 φλιτζ ελαιόλαδο</t>
  </si>
  <si>
    <t>3 κρεμμύδια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</si>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</sst>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9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85">
          <cell r="B85">
            <v>179</v>
          </cell>
          <cell r="C85">
            <v>67.3</v>
          </cell>
          <cell r="D85">
            <v>1.6</v>
          </cell>
          <cell r="E85">
            <v>20.1</v>
          </cell>
          <cell r="F85">
            <v>10.3</v>
          </cell>
          <cell r="G85">
            <v>0</v>
          </cell>
          <cell r="H85">
            <v>430</v>
          </cell>
          <cell r="I85">
            <v>1.6</v>
          </cell>
          <cell r="J85">
            <v>0</v>
          </cell>
          <cell r="K85">
            <v>7</v>
          </cell>
          <cell r="L85">
            <v>370</v>
          </cell>
          <cell r="M85">
            <v>19</v>
          </cell>
          <cell r="N85">
            <v>83</v>
          </cell>
          <cell r="O85">
            <v>0.32</v>
          </cell>
          <cell r="P85">
            <v>76</v>
          </cell>
          <cell r="Q85">
            <v>290</v>
          </cell>
          <cell r="R85">
            <v>9.4</v>
          </cell>
          <cell r="S85">
            <v>3.9</v>
          </cell>
          <cell r="T85">
            <v>8.7</v>
          </cell>
          <cell r="U85">
            <v>20</v>
          </cell>
          <cell r="V85">
            <v>5</v>
          </cell>
          <cell r="W85">
            <v>0.27</v>
          </cell>
          <cell r="X85">
            <v>3.3</v>
          </cell>
          <cell r="Y85">
            <v>60</v>
          </cell>
          <cell r="Z85">
            <v>14.2</v>
          </cell>
          <cell r="AA85">
            <v>0.42</v>
          </cell>
          <cell r="AB85">
            <v>84</v>
          </cell>
          <cell r="AC85">
            <v>220</v>
          </cell>
          <cell r="AD85">
            <v>10</v>
          </cell>
          <cell r="AE85">
            <v>19895</v>
          </cell>
          <cell r="AF85">
            <v>0.5</v>
          </cell>
          <cell r="AG85">
            <v>60</v>
          </cell>
          <cell r="AH85">
            <v>51.787709497206706</v>
          </cell>
          <cell r="AI85">
            <v>44.916201117318444</v>
          </cell>
          <cell r="AJ85">
            <v>3.5754189944134076</v>
          </cell>
          <cell r="AK85">
            <v>14.581005586592179</v>
          </cell>
          <cell r="AL85">
            <v>0</v>
          </cell>
          <cell r="AM85">
            <v>2.9</v>
          </cell>
          <cell r="AN85">
            <v>3</v>
          </cell>
          <cell r="AO85">
            <v>1.5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18"/>
  <sheetViews>
    <sheetView tabSelected="1" view="pageLayout" zoomScale="70" zoomScaleNormal="70" zoomScalePageLayoutView="70" workbookViewId="0" topLeftCell="A1">
      <selection activeCell="J6" sqref="J6"/>
    </sheetView>
  </sheetViews>
  <sheetFormatPr defaultColWidth="9.140625" defaultRowHeight="15"/>
  <cols>
    <col min="1" max="1" width="18.57421875" style="15" customWidth="1"/>
    <col min="2" max="3" width="9.140625" style="2" customWidth="1"/>
    <col min="4" max="4" width="14.28125" style="2" customWidth="1"/>
    <col min="5" max="5" width="16.00390625" style="2" customWidth="1"/>
    <col min="6" max="8" width="9.140625" style="2" customWidth="1"/>
    <col min="9" max="9" width="11.57421875" style="2" customWidth="1"/>
    <col min="10" max="10" width="9.140625" style="2" customWidth="1"/>
    <col min="11" max="11" width="10.8515625" style="2" customWidth="1"/>
    <col min="12" max="12" width="10.00390625" style="2" customWidth="1"/>
    <col min="13" max="13" width="13.140625" style="2" customWidth="1"/>
    <col min="14" max="14" width="12.57421875" style="2" customWidth="1"/>
    <col min="15" max="15" width="10.00390625" style="2" customWidth="1"/>
    <col min="16" max="16" width="13.140625" style="2" customWidth="1"/>
    <col min="17" max="17" width="11.28125" style="2" customWidth="1"/>
    <col min="18" max="18" width="10.421875" style="2" customWidth="1"/>
    <col min="19" max="19" width="10.00390625" style="2" customWidth="1"/>
    <col min="20" max="21" width="9.140625" style="2" customWidth="1"/>
    <col min="22" max="22" width="10.57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3" ht="18">
      <c r="A2" s="1" t="s">
        <v>1</v>
      </c>
      <c r="B2" s="1"/>
      <c r="C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</row>
    <row r="5" spans="1:22" ht="14.25">
      <c r="A5" s="8" t="s">
        <v>23</v>
      </c>
      <c r="B5" s="9">
        <f>399.5-35</f>
        <v>364.5</v>
      </c>
      <c r="C5" s="9">
        <f>5*'[1]ΣΥΣΤΑΣΗ ΤΡΟΦΙΜΩΝ'!B85+35*9</f>
        <v>1210</v>
      </c>
      <c r="D5" s="9">
        <f>5*'[1]ΣΥΣΤΑΣΗ ΤΡΟΦΙΜΩΝ'!C85-100.5</f>
        <v>236</v>
      </c>
      <c r="E5" s="9">
        <f>5*'[1]ΣΥΣΤΑΣΗ ΤΡΟΦΙΜΩΝ'!D85</f>
        <v>8</v>
      </c>
      <c r="F5" s="9">
        <f>5*'[1]ΣΥΣΤΑΣΗ ΤΡΟΦΙΜΩΝ'!E85</f>
        <v>100.5</v>
      </c>
      <c r="G5" s="9">
        <f>5*'[1]ΣΥΣΤΑΣΗ ΤΡΟΦΙΜΩΝ'!F85+35</f>
        <v>86.5</v>
      </c>
      <c r="H5" s="9">
        <f>5*'[1]ΣΥΣΤΑΣΗ ΤΡΟΦΙΜΩΝ'!G85</f>
        <v>0</v>
      </c>
      <c r="I5" s="9">
        <f>5*'[1]ΣΥΣΤΑΣΗ ΤΡΟΦΙΜΩΝ'!H85</f>
        <v>2150</v>
      </c>
      <c r="J5" s="9">
        <f>5*'[1]ΣΥΣΤΑΣΗ ΤΡΟΦΙΜΩΝ'!I85</f>
        <v>8</v>
      </c>
      <c r="K5" s="9">
        <f>5*'[1]ΣΥΣΤΑΣΗ ΤΡΟΦΙΜΩΝ'!J85</f>
        <v>0</v>
      </c>
      <c r="L5" s="9">
        <f>5*'[1]ΣΥΣΤΑΣΗ ΤΡΟΦΙΜΩΝ'!K85</f>
        <v>35</v>
      </c>
      <c r="M5" s="9">
        <f>5*'[1]ΣΥΣΤΑΣΗ ΤΡΟΦΙΜΩΝ'!L85</f>
        <v>1850</v>
      </c>
      <c r="N5" s="9">
        <f>5*'[1]ΣΥΣΤΑΣΗ ΤΡΟΦΙΜΩΝ'!M85</f>
        <v>95</v>
      </c>
      <c r="O5" s="9">
        <f>5*'[1]ΣΥΣΤΑΣΗ ΤΡΟΦΙΜΩΝ'!N85</f>
        <v>415</v>
      </c>
      <c r="P5" s="9">
        <f>5*'[1]ΣΥΣΤΑΣΗ ΤΡΟΦΙΜΩΝ'!O85</f>
        <v>1.6</v>
      </c>
      <c r="Q5" s="9">
        <f>5*'[1]ΣΥΣΤΑΣΗ ΤΡΟΦΙΜΩΝ'!P85</f>
        <v>380</v>
      </c>
      <c r="R5" s="9">
        <f>5*'[1]ΣΥΣΤΑΣΗ ΤΡΟΦΙΜΩΝ'!Q85</f>
        <v>1450</v>
      </c>
      <c r="S5" s="9">
        <f>5*'[1]ΣΥΣΤΑΣΗ ΤΡΟΦΙΜΩΝ'!R85</f>
        <v>47</v>
      </c>
      <c r="T5" s="9">
        <f>5*'[1]ΣΥΣΤΑΣΗ ΤΡΟΦΙΜΩΝ'!S85</f>
        <v>19.5</v>
      </c>
      <c r="U5" s="9">
        <f>5*'[1]ΣΥΣΤΑΣΗ ΤΡΟΦΙΜΩΝ'!T85</f>
        <v>43.5</v>
      </c>
      <c r="V5" s="10">
        <f>5*'[1]ΣΥΣΤΑΣΗ ΤΡΟΦΙΜΩΝ'!U85</f>
        <v>100</v>
      </c>
    </row>
    <row r="6" spans="1:22" ht="14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ht="14.25">
      <c r="A7" s="8" t="s">
        <v>25</v>
      </c>
      <c r="B7" s="9">
        <f>255-73.7+255*0.056</f>
        <v>195.58</v>
      </c>
      <c r="C7" s="9">
        <f>2.55*'[1]ΣΥΣΤΑΣΗ ΤΡΟΦΙΜΩΝ'!B108</f>
        <v>91.8</v>
      </c>
      <c r="D7" s="9">
        <f>2.55*'[1]ΣΥΣΤΑΣΗ ΤΡΟΦΙΜΩΝ'!C108-73.7</f>
        <v>153.25</v>
      </c>
      <c r="E7" s="9">
        <f>2.55*'[1]ΣΥΣΤΑΣΗ ΤΡΟΦΙΜΩΝ'!D108</f>
        <v>20.145</v>
      </c>
      <c r="F7" s="9">
        <f>2.55*'[1]ΣΥΣΤΑΣΗ ΤΡΟΦΙΜΩΝ'!E108</f>
        <v>3.0599999999999996</v>
      </c>
      <c r="G7" s="9">
        <f>2.55*'[1]ΣΥΣΤΑΣΗ ΤΡΟΦΙΜΩΝ'!F108+14.2</f>
        <v>14.709999999999999</v>
      </c>
      <c r="H7" s="9">
        <f>2.55*'[1]ΣΥΣΤΑΣΗ ΤΡΟΦΙΜΩΝ'!G108</f>
        <v>3.8249999999999997</v>
      </c>
      <c r="I7" s="9">
        <f>2.55*'[1]ΣΥΣΤΑΣΗ ΤΡΟΦΙΜΩΝ'!H108</f>
        <v>0</v>
      </c>
      <c r="J7" s="9" t="str">
        <f>'[1]ΣΥΣΤΑΣΗ ΤΡΟΦΙΜΩΝ'!I108</f>
        <v>tr</v>
      </c>
      <c r="K7" s="9">
        <f>2.55*'[1]ΣΥΣΤΑΣΗ ΤΡΟΦΙΜΩΝ'!J108</f>
        <v>14.279999999999998</v>
      </c>
      <c r="L7" s="9">
        <f>2.55*'[1]ΣΥΣΤΑΣΗ ΤΡΟΦΙΜΩΝ'!K108</f>
        <v>63.74999999999999</v>
      </c>
      <c r="M7" s="9">
        <f>2.55*'[1]ΣΥΣΤΑΣΗ ΤΡΟΦΙΜΩΝ'!L108</f>
        <v>76.5</v>
      </c>
      <c r="N7" s="9">
        <f>2.55*'[1]ΣΥΣΤΑΣΗ ΤΡΟΦΙΜΩΝ'!M108</f>
        <v>10.2</v>
      </c>
      <c r="O7" s="9">
        <f>2.55*'[1]ΣΥΣΤΑΣΗ ΤΡΟΦΙΜΩΝ'!N108</f>
        <v>63.74999999999999</v>
      </c>
      <c r="P7" s="9">
        <f>2.55*'[1]ΣΥΣΤΑΣΗ ΤΡΟΦΙΜΩΝ'!O108</f>
        <v>0.255</v>
      </c>
      <c r="Q7" s="9">
        <f>2.55*'[1]ΣΥΣΤΑΣΗ ΤΡΟΦΙΜΩΝ'!P108</f>
        <v>7.6499999999999995</v>
      </c>
      <c r="R7" s="9">
        <f>2.55*'[1]ΣΥΣΤΑΣΗ ΤΡΟΦΙΜΩΝ'!Q108</f>
        <v>408</v>
      </c>
      <c r="S7" s="9">
        <f>2.55*'[1]ΣΥΣΤΑΣΗ ΤΡΟΦΙΜΩΝ'!R108</f>
        <v>0.7649999999999999</v>
      </c>
      <c r="T7" s="9">
        <f>2.55*'[1]ΣΥΣΤΑΣΗ ΤΡΟΦΙΜΩΝ'!S108</f>
        <v>0.51</v>
      </c>
      <c r="U7" s="9">
        <f>2.55*'[1]ΣΥΣΤΑΣΗ ΤΡΟΦΙΜΩΝ'!T108</f>
        <v>0.1275</v>
      </c>
      <c r="V7" s="10">
        <f>2.55*'[1]ΣΥΣΤΑΣΗ ΤΡΟΦΙΜΩΝ'!U108</f>
        <v>2.55</v>
      </c>
    </row>
    <row r="8" spans="1:22" ht="14.25">
      <c r="A8" s="11" t="s">
        <v>26</v>
      </c>
      <c r="B8" s="9">
        <f aca="true" t="shared" si="0" ref="B8:V8">SUM(B5:B7)</f>
        <v>560.08</v>
      </c>
      <c r="C8" s="9">
        <f t="shared" si="0"/>
        <v>1301.8</v>
      </c>
      <c r="D8" s="9">
        <f t="shared" si="0"/>
        <v>389.25</v>
      </c>
      <c r="E8" s="9">
        <f t="shared" si="0"/>
        <v>28.145</v>
      </c>
      <c r="F8" s="9">
        <f t="shared" si="0"/>
        <v>103.56</v>
      </c>
      <c r="G8" s="9">
        <f t="shared" si="0"/>
        <v>101.21</v>
      </c>
      <c r="H8" s="9">
        <f t="shared" si="0"/>
        <v>3.8249999999999997</v>
      </c>
      <c r="I8" s="9">
        <f t="shared" si="0"/>
        <v>2150</v>
      </c>
      <c r="J8" s="9">
        <f t="shared" si="0"/>
        <v>8</v>
      </c>
      <c r="K8" s="9">
        <f t="shared" si="0"/>
        <v>14.279999999999998</v>
      </c>
      <c r="L8" s="9">
        <f t="shared" si="0"/>
        <v>98.75</v>
      </c>
      <c r="M8" s="9">
        <f t="shared" si="0"/>
        <v>1926.5</v>
      </c>
      <c r="N8" s="9">
        <f t="shared" si="0"/>
        <v>105.2</v>
      </c>
      <c r="O8" s="9">
        <f t="shared" si="0"/>
        <v>478.75</v>
      </c>
      <c r="P8" s="9">
        <f t="shared" si="0"/>
        <v>1.855</v>
      </c>
      <c r="Q8" s="9">
        <f t="shared" si="0"/>
        <v>387.65</v>
      </c>
      <c r="R8" s="9">
        <f t="shared" si="0"/>
        <v>1858</v>
      </c>
      <c r="S8" s="9">
        <f t="shared" si="0"/>
        <v>47.765</v>
      </c>
      <c r="T8" s="9">
        <f t="shared" si="0"/>
        <v>20.01</v>
      </c>
      <c r="U8" s="9">
        <f t="shared" si="0"/>
        <v>43.6275</v>
      </c>
      <c r="V8" s="10">
        <f t="shared" si="0"/>
        <v>102.55</v>
      </c>
    </row>
    <row r="9" spans="1:22" ht="42.75">
      <c r="A9" s="12" t="s">
        <v>27</v>
      </c>
      <c r="B9" s="13">
        <v>100</v>
      </c>
      <c r="C9" s="13">
        <f aca="true" t="shared" si="1" ref="C9:V9">100*C8/$B$8</f>
        <v>232.4310812741037</v>
      </c>
      <c r="D9" s="13">
        <f t="shared" si="1"/>
        <v>69.49900014283673</v>
      </c>
      <c r="E9" s="13">
        <f t="shared" si="1"/>
        <v>5.02517497500357</v>
      </c>
      <c r="F9" s="13">
        <f t="shared" si="1"/>
        <v>18.49021568347379</v>
      </c>
      <c r="G9" s="13">
        <f t="shared" si="1"/>
        <v>18.070632766747607</v>
      </c>
      <c r="H9" s="13">
        <f t="shared" si="1"/>
        <v>0.6829381516926153</v>
      </c>
      <c r="I9" s="13">
        <f t="shared" si="1"/>
        <v>383.8737323239537</v>
      </c>
      <c r="J9" s="13">
        <f t="shared" si="1"/>
        <v>1.42836737608913</v>
      </c>
      <c r="K9" s="13">
        <f t="shared" si="1"/>
        <v>2.5496357663190965</v>
      </c>
      <c r="L9" s="13">
        <f t="shared" si="1"/>
        <v>17.6314097986002</v>
      </c>
      <c r="M9" s="13">
        <f t="shared" si="1"/>
        <v>343.9687187544636</v>
      </c>
      <c r="N9" s="13">
        <f t="shared" si="1"/>
        <v>18.78303099557206</v>
      </c>
      <c r="O9" s="13">
        <f t="shared" si="1"/>
        <v>85.47886016283387</v>
      </c>
      <c r="P9" s="13">
        <f t="shared" si="1"/>
        <v>0.33120268533066705</v>
      </c>
      <c r="Q9" s="13">
        <f t="shared" si="1"/>
        <v>69.2133266676189</v>
      </c>
      <c r="R9" s="13">
        <f t="shared" si="1"/>
        <v>331.73832309670047</v>
      </c>
      <c r="S9" s="13">
        <f t="shared" si="1"/>
        <v>8.528245964862162</v>
      </c>
      <c r="T9" s="13">
        <f t="shared" si="1"/>
        <v>3.5727038994429368</v>
      </c>
      <c r="U9" s="13">
        <f t="shared" si="1"/>
        <v>7.789512212541065</v>
      </c>
      <c r="V9" s="14">
        <f t="shared" si="1"/>
        <v>18.309884302242537</v>
      </c>
    </row>
    <row r="10" spans="24:47" ht="14.25"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3" spans="1:23" ht="45">
      <c r="A13" s="16"/>
      <c r="B13" s="17" t="s">
        <v>28</v>
      </c>
      <c r="C13" s="5" t="s">
        <v>29</v>
      </c>
      <c r="D13" s="5" t="s">
        <v>30</v>
      </c>
      <c r="E13" s="5" t="s">
        <v>31</v>
      </c>
      <c r="F13" s="5" t="s">
        <v>32</v>
      </c>
      <c r="G13" s="5" t="s">
        <v>33</v>
      </c>
      <c r="H13" s="5" t="s">
        <v>34</v>
      </c>
      <c r="I13" s="5" t="s">
        <v>35</v>
      </c>
      <c r="J13" s="5" t="s">
        <v>36</v>
      </c>
      <c r="K13" s="5" t="s">
        <v>37</v>
      </c>
      <c r="L13" s="5" t="s">
        <v>38</v>
      </c>
      <c r="M13" s="5" t="s">
        <v>39</v>
      </c>
      <c r="N13" s="5" t="s">
        <v>40</v>
      </c>
      <c r="O13" s="5" t="s">
        <v>41</v>
      </c>
      <c r="P13" s="5" t="s">
        <v>42</v>
      </c>
      <c r="Q13" s="5" t="s">
        <v>43</v>
      </c>
      <c r="R13" s="5" t="s">
        <v>44</v>
      </c>
      <c r="S13" s="5" t="s">
        <v>45</v>
      </c>
      <c r="T13" s="5" t="s">
        <v>46</v>
      </c>
      <c r="U13" s="6" t="s">
        <v>47</v>
      </c>
      <c r="V13" s="7"/>
      <c r="W13" s="7"/>
    </row>
    <row r="14" spans="1:21" ht="14.25">
      <c r="A14" s="8" t="s">
        <v>23</v>
      </c>
      <c r="B14" s="9">
        <f>5*'[1]ΣΥΣΤΑΣΗ ΤΡΟΦΙΜΩΝ'!V85</f>
        <v>25</v>
      </c>
      <c r="C14" s="9">
        <f>5*'[1]ΣΥΣΤΑΣΗ ΤΡΟΦΙΜΩΝ'!W85*0.8</f>
        <v>1.08</v>
      </c>
      <c r="D14" s="9">
        <f>5*'[1]ΣΥΣΤΑΣΗ ΤΡΟΦΙΜΩΝ'!X85</f>
        <v>16.5</v>
      </c>
      <c r="E14" s="9">
        <f>5*'[1]ΣΥΣΤΑΣΗ ΤΡΟΦΙΜΩΝ'!Y85*0.8</f>
        <v>240</v>
      </c>
      <c r="F14" s="9">
        <f>5*'[1]ΣΥΣΤΑΣΗ ΤΡΟΦΙΜΩΝ'!Z85*0.9</f>
        <v>63.9</v>
      </c>
      <c r="G14" s="9">
        <f>5*'[1]ΣΥΣΤΑΣΗ ΤΡΟΦΙΜΩΝ'!AA85*0.55</f>
        <v>1.1550000000000002</v>
      </c>
      <c r="H14" s="9">
        <f>5*'[1]ΣΥΣΤΑΣΗ ΤΡΟΦΙΜΩΝ'!AB85*0.75</f>
        <v>315</v>
      </c>
      <c r="I14" s="9">
        <f>5*'[1]ΣΥΣΤΑΣΗ ΤΡΟΦΙΜΩΝ'!AC85*0.7</f>
        <v>770</v>
      </c>
      <c r="J14" s="9">
        <f>5*'[1]ΣΥΣΤΑΣΗ ΤΡΟΦΙΜΩΝ'!AD85*0.8</f>
        <v>40</v>
      </c>
      <c r="K14" s="9">
        <f>5*'[1]ΣΥΣΤΑΣΗ ΤΡΟΦΙΜΩΝ'!AE85*0.8</f>
        <v>79580</v>
      </c>
      <c r="L14" s="9">
        <f>5*'[1]ΣΥΣΤΑΣΗ ΤΡΟΦΙΜΩΝ'!AF85</f>
        <v>2.5</v>
      </c>
      <c r="M14" s="9">
        <f>5*'[1]ΣΥΣΤΑΣΗ ΤΡΟΦΙΜΩΝ'!AG85</f>
        <v>300</v>
      </c>
      <c r="N14" s="9">
        <f>'[1]ΣΥΣΤΑΣΗ ΤΡΟΦΙΜΩΝ'!AH85</f>
        <v>51.787709497206706</v>
      </c>
      <c r="O14" s="9">
        <f>'[1]ΣΥΣΤΑΣΗ ΤΡΟΦΙΜΩΝ'!AI85</f>
        <v>44.916201117318444</v>
      </c>
      <c r="P14" s="9">
        <f>'[1]ΣΥΣΤΑΣΗ ΤΡΟΦΙΜΩΝ'!AJ85</f>
        <v>3.5754189944134076</v>
      </c>
      <c r="Q14" s="9">
        <f>'[1]ΣΥΣΤΑΣΗ ΤΡΟΦΙΜΩΝ'!AK85</f>
        <v>14.581005586592179</v>
      </c>
      <c r="R14" s="9">
        <f>'[1]ΣΥΣΤΑΣΗ ΤΡΟΦΙΜΩΝ'!AL85</f>
        <v>0</v>
      </c>
      <c r="S14" s="9">
        <f>5*'[1]ΣΥΣΤΑΣΗ ΤΡΟΦΙΜΩΝ'!AM85</f>
        <v>14.5</v>
      </c>
      <c r="T14" s="9">
        <f>5*'[1]ΣΥΣΤΑΣΗ ΤΡΟΦΙΜΩΝ'!AN85</f>
        <v>15</v>
      </c>
      <c r="U14" s="10">
        <f>5*'[1]ΣΥΣΤΑΣΗ ΤΡΟΦΙΜΩΝ'!AO85</f>
        <v>7.5</v>
      </c>
    </row>
    <row r="15" spans="1:21" ht="14.25">
      <c r="A15" s="8" t="s">
        <v>24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1" ht="14.25">
      <c r="A16" s="8" t="s">
        <v>25</v>
      </c>
      <c r="B16" s="9">
        <f>2.55*'[1]ΣΥΣΤΑΣΗ ΤΡΟΦΙΜΩΝ'!V108</f>
        <v>7.6499999999999995</v>
      </c>
      <c r="C16" s="9">
        <f>2.55*'[1]ΣΥΣΤΑΣΗ ΤΡΟΦΙΜΩΝ'!W108*0.9</f>
        <v>0.29834999999999995</v>
      </c>
      <c r="D16" s="9" t="str">
        <f>'[1]ΣΥΣΤΑΣΗ ΤΡΟΦΙΜΩΝ'!X108</f>
        <v>tr</v>
      </c>
      <c r="E16" s="9">
        <f>2.55*'[1]ΣΥΣΤΑΣΗ ΤΡΟΦΙΜΩΝ'!Y108*0.95</f>
        <v>24.224999999999998</v>
      </c>
      <c r="F16" s="9">
        <f>2.55*'[1]ΣΥΣΤΑΣΗ ΤΡΟΦΙΜΩΝ'!Z108*0.95</f>
        <v>1.6957499999999996</v>
      </c>
      <c r="G16" s="9">
        <f>2.55*'[1]ΣΥΣΤΑΣΗ ΤΡΟΦΙΜΩΝ'!AA108*0.95</f>
        <v>0.4845</v>
      </c>
      <c r="H16" s="9">
        <f>2.55*'[1]ΣΥΣΤΑΣΗ ΤΡΟΦΙΜΩΝ'!AB108</f>
        <v>0</v>
      </c>
      <c r="I16" s="9">
        <f>2.55*'[1]ΣΥΣΤΑΣΗ ΤΡΟΦΙΜΩΝ'!AC108*0.8</f>
        <v>34.68</v>
      </c>
      <c r="J16" s="9">
        <f>2.55*'[1]ΣΥΣΤΑΣΗ ΤΡΟΦΙΜΩΝ'!AD108*0.8</f>
        <v>10.200000000000001</v>
      </c>
      <c r="K16" s="9">
        <f>2.55*'[1]ΣΥΣΤΑΣΗ ΤΡΟΦΙΜΩΝ'!AE108</f>
        <v>0</v>
      </c>
      <c r="L16" s="9">
        <f>2.55*'[1]ΣΥΣΤΑΣΗ ΤΡΟΦΙΜΩΝ'!AF108</f>
        <v>0</v>
      </c>
      <c r="M16" s="9">
        <f>2.55*'[1]ΣΥΣΤΑΣΗ ΤΡΟΦΙΜΩΝ'!AG108</f>
        <v>0.7905</v>
      </c>
      <c r="N16" s="9">
        <f>'[1]ΣΥΣΤΑΣΗ ΤΡΟΦΙΜΩΝ'!AH108</f>
        <v>5</v>
      </c>
      <c r="O16" s="9">
        <f>'[1]ΣΥΣΤΑΣΗ ΤΡΟΦΙΜΩΝ'!AI108</f>
        <v>13.333333333333334</v>
      </c>
      <c r="P16" s="9">
        <f>'[1]ΣΥΣΤΑΣΗ ΤΡΟΦΙΜΩΝ'!AJ108</f>
        <v>87.77777777777777</v>
      </c>
      <c r="Q16" s="9">
        <f>'[1]ΣΥΣΤΑΣΗ ΤΡΟΦΙΜΩΝ'!AK108</f>
        <v>0</v>
      </c>
      <c r="R16" s="9">
        <f>'[1]ΣΥΣΤΑΣΗ ΤΡΟΦΙΜΩΝ'!AL108</f>
        <v>62.22222222222222</v>
      </c>
      <c r="S16" s="9" t="str">
        <f>'[1]ΣΥΣΤΑΣΗ ΤΡΟΦΙΜΩΝ'!AM108</f>
        <v>tr</v>
      </c>
      <c r="T16" s="9" t="str">
        <f>'[1]ΣΥΣΤΑΣΗ ΤΡΟΦΙΜΩΝ'!AN108</f>
        <v>tr</v>
      </c>
      <c r="U16" s="10">
        <f>2.55*'[1]ΣΥΣΤΑΣΗ ΤΡΟΦΙΜΩΝ'!AO108</f>
        <v>0.255</v>
      </c>
    </row>
    <row r="17" spans="1:21" ht="14.25">
      <c r="A17" s="11" t="s">
        <v>26</v>
      </c>
      <c r="B17" s="9">
        <f aca="true" t="shared" si="2" ref="B17:M17">SUM(B14:B16)</f>
        <v>32.65</v>
      </c>
      <c r="C17" s="9">
        <f t="shared" si="2"/>
        <v>1.37835</v>
      </c>
      <c r="D17" s="9">
        <f t="shared" si="2"/>
        <v>16.5</v>
      </c>
      <c r="E17" s="9">
        <f t="shared" si="2"/>
        <v>264.225</v>
      </c>
      <c r="F17" s="9">
        <f t="shared" si="2"/>
        <v>65.59575</v>
      </c>
      <c r="G17" s="9">
        <f t="shared" si="2"/>
        <v>1.6395000000000002</v>
      </c>
      <c r="H17" s="9">
        <f t="shared" si="2"/>
        <v>315</v>
      </c>
      <c r="I17" s="9">
        <f t="shared" si="2"/>
        <v>804.68</v>
      </c>
      <c r="J17" s="9">
        <f t="shared" si="2"/>
        <v>50.2</v>
      </c>
      <c r="K17" s="9">
        <f t="shared" si="2"/>
        <v>79580</v>
      </c>
      <c r="L17" s="9">
        <f t="shared" si="2"/>
        <v>2.5</v>
      </c>
      <c r="M17" s="9">
        <f t="shared" si="2"/>
        <v>300.7905</v>
      </c>
      <c r="N17" s="18">
        <f>G8*9*100/C8</f>
        <v>69.97157781533262</v>
      </c>
      <c r="O17" s="18">
        <f>4*F8*100/C8</f>
        <v>31.8205561530189</v>
      </c>
      <c r="P17" s="18">
        <f>4*E8*100/C8</f>
        <v>8.648025810416346</v>
      </c>
      <c r="Q17" s="18">
        <f>S17*9*100/C8</f>
        <v>10.02458134890152</v>
      </c>
      <c r="R17" s="18">
        <f>4*K8*100/C8</f>
        <v>4.387770778921492</v>
      </c>
      <c r="S17" s="9">
        <f>SUM(S14:S16)</f>
        <v>14.5</v>
      </c>
      <c r="T17" s="9">
        <f>SUM(T14:T16)</f>
        <v>15</v>
      </c>
      <c r="U17" s="10">
        <f>SUM(U14:U16)</f>
        <v>7.755</v>
      </c>
    </row>
    <row r="18" spans="1:21" ht="42.75">
      <c r="A18" s="12" t="s">
        <v>27</v>
      </c>
      <c r="B18" s="13">
        <f aca="true" t="shared" si="3" ref="B18:M18">100*B17/$B$8</f>
        <v>5.8295243536637615</v>
      </c>
      <c r="C18" s="13">
        <f t="shared" si="3"/>
        <v>0.24609877160405655</v>
      </c>
      <c r="D18" s="13">
        <f>100*D17/$B$8</f>
        <v>2.9460077131838305</v>
      </c>
      <c r="E18" s="13">
        <f t="shared" si="3"/>
        <v>47.17629624339381</v>
      </c>
      <c r="F18" s="13">
        <f t="shared" si="3"/>
        <v>11.711853663762318</v>
      </c>
      <c r="G18" s="13">
        <f t="shared" si="3"/>
        <v>0.29272603913726614</v>
      </c>
      <c r="H18" s="13">
        <f>100*H17/$B$8</f>
        <v>56.24196543350949</v>
      </c>
      <c r="I18" s="13">
        <f t="shared" si="3"/>
        <v>143.67233252392515</v>
      </c>
      <c r="J18" s="13">
        <f t="shared" si="3"/>
        <v>8.96300528495929</v>
      </c>
      <c r="K18" s="13">
        <f t="shared" si="3"/>
        <v>14208.684473646621</v>
      </c>
      <c r="L18" s="13">
        <f t="shared" si="3"/>
        <v>0.44636480502785314</v>
      </c>
      <c r="M18" s="13">
        <f t="shared" si="3"/>
        <v>53.70491715469218</v>
      </c>
      <c r="N18" s="13"/>
      <c r="O18" s="13"/>
      <c r="P18" s="13"/>
      <c r="Q18" s="13"/>
      <c r="R18" s="13"/>
      <c r="S18" s="13">
        <f>100*S17/$B$8</f>
        <v>2.588915869161548</v>
      </c>
      <c r="T18" s="13">
        <f>100*T17/$B$8</f>
        <v>2.6781888301671186</v>
      </c>
      <c r="U18" s="14">
        <f>100*U17/$B$8</f>
        <v>1.3846236251964004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2011-08-05T04:41:56Z</dcterms:created>
  <dcterms:modified xsi:type="dcterms:W3CDTF">2011-08-05T04:42:16Z</dcterms:modified>
  <cp:category/>
  <cp:version/>
  <cp:contentType/>
  <cp:contentStatus/>
</cp:coreProperties>
</file>