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850" windowWidth="10635" windowHeight="3090" activeTab="0"/>
  </bookViews>
  <sheets>
    <sheet name="Χορτόπιτε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<sst xmlns="http://schemas.openxmlformats.org/spreadsheetml/2006/main" count="120" uniqueCount="59">
  <si>
    <t>ΧΟΡΤΟΠΙΤΕΣ</t>
  </si>
  <si>
    <t>Τρόπος παρασκευής: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</si>
  <si>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</si>
  <si>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</si>
  <si>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</si>
  <si>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</si>
  <si>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</si>
  <si>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</si>
  <si>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</si>
  <si>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</si>
  <si>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</si>
  <si>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</si>
  <si>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</si>
  <si>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</si>
  <si>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</si>
  <si>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</si>
  <si>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</si>
  <si>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</si>
  <si>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</si>
  <si>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</si>
  <si>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</si>
  <si>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</si>
  <si>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</si>
  <si>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1/2 κιλό αλεύρι ολική άλεσης</t>
  </si>
  <si>
    <t>-</t>
  </si>
  <si>
    <t>1/2 κιλό φαρίνα</t>
  </si>
  <si>
    <t>1/2 φλιτζ λάδι</t>
  </si>
  <si>
    <t>tr</t>
  </si>
  <si>
    <t>n</t>
  </si>
  <si>
    <t xml:space="preserve">2 1/2 φλιτζ νερό χλιαρό </t>
  </si>
  <si>
    <t>λίγο προζύμι</t>
  </si>
  <si>
    <t>λίγο αλάτι</t>
  </si>
  <si>
    <t>1 δέσμη κόλιανδρο</t>
  </si>
  <si>
    <t>1 δέσμη κρεμμυδάκια</t>
  </si>
  <si>
    <t>1 μεγάλο κρεμμύδι</t>
  </si>
  <si>
    <t>λίγες ελιές</t>
  </si>
  <si>
    <t>ΣΥΝΟΛΟ</t>
  </si>
  <si>
    <t>ΣΥΝΟΛΟ ΣΕ 100g ΩΜΟΥ ΠΡΟΪΟΝΤΟΣ</t>
  </si>
  <si>
    <t>ΣΥΝΟΛΟ ΣΕ 100g ETOIMOY ΠΡΟΪΟΝΤΟΣ (-23%)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</si>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</sst>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2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0" fillId="0" borderId="0" xfId="56" applyNumberFormat="1" applyFont="1" applyAlignment="1">
      <alignment wrapText="1" shrinkToFit="1"/>
      <protection/>
    </xf>
    <xf numFmtId="2" fontId="20" fillId="0" borderId="0" xfId="56" applyNumberFormat="1" applyFont="1" applyAlignment="1">
      <alignment wrapText="1" shrinkToFit="1"/>
      <protection/>
    </xf>
    <xf numFmtId="2" fontId="19" fillId="0" borderId="0" xfId="56" applyNumberFormat="1" applyFont="1" applyAlignment="1">
      <alignment wrapText="1"/>
      <protection/>
    </xf>
    <xf numFmtId="0" fontId="0" fillId="0" borderId="0" xfId="0" applyAlignment="1">
      <alignment/>
    </xf>
    <xf numFmtId="2" fontId="0" fillId="0" borderId="0" xfId="56" applyNumberFormat="1" applyAlignment="1">
      <alignment wrapText="1"/>
      <protection/>
    </xf>
    <xf numFmtId="0" fontId="21" fillId="0" borderId="10" xfId="0" applyFont="1" applyBorder="1" applyAlignment="1">
      <alignment wrapText="1" shrinkToFit="1"/>
    </xf>
    <xf numFmtId="0" fontId="21" fillId="0" borderId="11" xfId="0" applyFont="1" applyBorder="1" applyAlignment="1">
      <alignment wrapText="1" shrinkToFit="1"/>
    </xf>
    <xf numFmtId="0" fontId="21" fillId="0" borderId="12" xfId="0" applyFont="1" applyBorder="1" applyAlignment="1">
      <alignment wrapText="1" shrinkToFit="1"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0" fontId="0" fillId="0" borderId="0" xfId="0" applyFont="1" applyAlignment="1">
      <alignment/>
    </xf>
    <xf numFmtId="2" fontId="0" fillId="0" borderId="13" xfId="56" applyNumberFormat="1" applyFont="1" applyBorder="1" applyAlignment="1">
      <alignment wrapText="1"/>
      <protection/>
    </xf>
    <xf numFmtId="2" fontId="0" fillId="0" borderId="15" xfId="56" applyNumberFormat="1" applyFon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Border="1" applyAlignment="1">
      <alignment wrapText="1"/>
      <protection/>
    </xf>
    <xf numFmtId="2" fontId="0" fillId="0" borderId="18" xfId="56" applyNumberFormat="1" applyBorder="1" applyAlignment="1">
      <alignment wrapText="1"/>
      <protection/>
    </xf>
    <xf numFmtId="2" fontId="0" fillId="0" borderId="18" xfId="56" applyNumberForma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6">
          <cell r="B6">
            <v>341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3.695014662756598</v>
          </cell>
          <cell r="AI6">
            <v>13.489736070381232</v>
          </cell>
          <cell r="AJ6">
            <v>88.32844574780059</v>
          </cell>
          <cell r="AK6">
            <v>0.5278592375366569</v>
          </cell>
          <cell r="AL6">
            <v>1.6422287390029326</v>
          </cell>
          <cell r="AM6">
            <v>0.2</v>
          </cell>
          <cell r="AN6">
            <v>0.1</v>
          </cell>
          <cell r="AO6">
            <v>0.6</v>
          </cell>
        </row>
        <row r="7">
          <cell r="B7">
            <v>310</v>
          </cell>
          <cell r="C7">
            <v>14</v>
          </cell>
          <cell r="D7">
            <v>63.9</v>
          </cell>
          <cell r="E7">
            <v>12.7</v>
          </cell>
          <cell r="F7">
            <v>2.2</v>
          </cell>
          <cell r="G7">
            <v>8.6</v>
          </cell>
          <cell r="H7">
            <v>0</v>
          </cell>
          <cell r="I7">
            <v>61.8</v>
          </cell>
          <cell r="J7">
            <v>2.1</v>
          </cell>
          <cell r="K7">
            <v>38</v>
          </cell>
          <cell r="L7">
            <v>320</v>
          </cell>
          <cell r="M7">
            <v>120</v>
          </cell>
          <cell r="P7">
            <v>3</v>
          </cell>
          <cell r="Q7">
            <v>340</v>
          </cell>
          <cell r="R7">
            <v>3.9</v>
          </cell>
          <cell r="S7">
            <v>2.9</v>
          </cell>
          <cell r="T7">
            <v>0.45</v>
          </cell>
          <cell r="U7">
            <v>53</v>
          </cell>
          <cell r="W7">
            <v>1.4</v>
          </cell>
          <cell r="X7">
            <v>0.09</v>
          </cell>
          <cell r="Y7">
            <v>0</v>
          </cell>
          <cell r="Z7">
            <v>0.7</v>
          </cell>
          <cell r="AA7">
            <v>0.5</v>
          </cell>
          <cell r="AB7">
            <v>0</v>
          </cell>
          <cell r="AC7">
            <v>57</v>
          </cell>
          <cell r="AD7">
            <v>0</v>
          </cell>
          <cell r="AE7">
            <v>0</v>
          </cell>
          <cell r="AF7">
            <v>0</v>
          </cell>
          <cell r="AG7">
            <v>1.4</v>
          </cell>
          <cell r="AH7">
            <v>6.387096774193548</v>
          </cell>
          <cell r="AI7">
            <v>16.387096774193548</v>
          </cell>
          <cell r="AJ7">
            <v>82.45161290322581</v>
          </cell>
          <cell r="AK7">
            <v>0.8709677419354839</v>
          </cell>
          <cell r="AL7">
            <v>2.7096774193548385</v>
          </cell>
          <cell r="AM7">
            <v>0.3</v>
          </cell>
          <cell r="AN7">
            <v>0.3</v>
          </cell>
          <cell r="AO7">
            <v>1</v>
          </cell>
        </row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23">
          <cell r="B23">
            <v>103</v>
          </cell>
          <cell r="C23">
            <v>76.5</v>
          </cell>
          <cell r="D23" t="str">
            <v>tr</v>
          </cell>
          <cell r="E23">
            <v>0.9</v>
          </cell>
          <cell r="F23">
            <v>11</v>
          </cell>
          <cell r="G23">
            <v>4</v>
          </cell>
          <cell r="H23">
            <v>0</v>
          </cell>
          <cell r="I23">
            <v>0</v>
          </cell>
          <cell r="J23" t="str">
            <v>tr</v>
          </cell>
          <cell r="K23">
            <v>61</v>
          </cell>
          <cell r="L23">
            <v>17</v>
          </cell>
          <cell r="M23">
            <v>22</v>
          </cell>
          <cell r="P23">
            <v>2250</v>
          </cell>
          <cell r="Q23">
            <v>91</v>
          </cell>
          <cell r="R23">
            <v>1</v>
          </cell>
          <cell r="S23" t="str">
            <v>n</v>
          </cell>
          <cell r="T23">
            <v>0.23</v>
          </cell>
          <cell r="U23" t="str">
            <v>n</v>
          </cell>
          <cell r="V23" t="str">
            <v>n</v>
          </cell>
          <cell r="W23" t="str">
            <v>tr</v>
          </cell>
          <cell r="X23" t="str">
            <v>tr</v>
          </cell>
          <cell r="Y23">
            <v>180</v>
          </cell>
          <cell r="Z23" t="str">
            <v>tr</v>
          </cell>
          <cell r="AA23">
            <v>0.02</v>
          </cell>
          <cell r="AB23">
            <v>0</v>
          </cell>
          <cell r="AC23" t="str">
            <v>tr</v>
          </cell>
          <cell r="AD23">
            <v>0</v>
          </cell>
          <cell r="AE23">
            <v>0</v>
          </cell>
          <cell r="AF23">
            <v>0</v>
          </cell>
          <cell r="AG23">
            <v>1.99</v>
          </cell>
          <cell r="AH23">
            <v>96.11650485436893</v>
          </cell>
          <cell r="AI23">
            <v>3.495145631067961</v>
          </cell>
          <cell r="AK23">
            <v>14.854368932038835</v>
          </cell>
          <cell r="AM23">
            <v>1.7</v>
          </cell>
          <cell r="AN23">
            <v>5.7</v>
          </cell>
          <cell r="AO23">
            <v>1.3</v>
          </cell>
        </row>
        <row r="43">
          <cell r="B43">
            <v>23</v>
          </cell>
          <cell r="C43">
            <v>92.2</v>
          </cell>
          <cell r="D43">
            <v>3</v>
          </cell>
          <cell r="E43">
            <v>2</v>
          </cell>
          <cell r="F43">
            <v>0.5</v>
          </cell>
          <cell r="G43">
            <v>1.5</v>
          </cell>
          <cell r="H43">
            <v>0</v>
          </cell>
          <cell r="I43">
            <v>0.2</v>
          </cell>
          <cell r="J43">
            <v>2.8</v>
          </cell>
          <cell r="K43">
            <v>39</v>
          </cell>
          <cell r="L43">
            <v>29</v>
          </cell>
          <cell r="M43">
            <v>12</v>
          </cell>
          <cell r="P43">
            <v>7</v>
          </cell>
          <cell r="Q43">
            <v>260</v>
          </cell>
          <cell r="R43">
            <v>1.9</v>
          </cell>
          <cell r="S43">
            <v>0.4</v>
          </cell>
          <cell r="T43">
            <v>0.06</v>
          </cell>
          <cell r="U43" t="str">
            <v>n</v>
          </cell>
          <cell r="V43" t="str">
            <v>n</v>
          </cell>
          <cell r="W43">
            <v>0.05</v>
          </cell>
          <cell r="X43">
            <v>0.03</v>
          </cell>
          <cell r="Y43">
            <v>620</v>
          </cell>
          <cell r="Z43">
            <v>0.5</v>
          </cell>
          <cell r="AA43">
            <v>0.13</v>
          </cell>
          <cell r="AB43">
            <v>0</v>
          </cell>
          <cell r="AC43">
            <v>54</v>
          </cell>
          <cell r="AD43">
            <v>26</v>
          </cell>
          <cell r="AE43">
            <v>0</v>
          </cell>
          <cell r="AF43">
            <v>0</v>
          </cell>
          <cell r="AG43">
            <v>0.05</v>
          </cell>
          <cell r="AH43">
            <v>19.565217391304348</v>
          </cell>
          <cell r="AI43">
            <v>34.78260869565217</v>
          </cell>
          <cell r="AJ43">
            <v>52.17391304347826</v>
          </cell>
          <cell r="AK43">
            <v>3.9130434782608696</v>
          </cell>
          <cell r="AL43">
            <v>48.69565217391305</v>
          </cell>
          <cell r="AM43">
            <v>0.1</v>
          </cell>
          <cell r="AN43">
            <v>0.1</v>
          </cell>
          <cell r="AO43">
            <v>0.2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X108" t="str">
            <v>tr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M108" t="str">
            <v>tr</v>
          </cell>
          <cell r="AN108" t="str">
            <v>tr</v>
          </cell>
          <cell r="AO108">
            <v>0.1</v>
          </cell>
        </row>
        <row r="139">
          <cell r="B139">
            <v>53</v>
          </cell>
          <cell r="C139">
            <v>70</v>
          </cell>
          <cell r="D139">
            <v>1.1</v>
          </cell>
          <cell r="E139">
            <v>11.4</v>
          </cell>
          <cell r="F139">
            <v>0.4</v>
          </cell>
          <cell r="G139">
            <v>6.2</v>
          </cell>
          <cell r="H139">
            <v>0</v>
          </cell>
          <cell r="I139">
            <v>1.1</v>
          </cell>
          <cell r="J139" t="str">
            <v>tr</v>
          </cell>
          <cell r="K139">
            <v>25</v>
          </cell>
          <cell r="L139">
            <v>390</v>
          </cell>
          <cell r="M139">
            <v>59</v>
          </cell>
          <cell r="N139">
            <v>20</v>
          </cell>
          <cell r="O139" t="str">
            <v>n</v>
          </cell>
          <cell r="P139">
            <v>16</v>
          </cell>
          <cell r="Q139">
            <v>610</v>
          </cell>
          <cell r="R139">
            <v>5</v>
          </cell>
          <cell r="S139">
            <v>3.2</v>
          </cell>
          <cell r="T139">
            <v>1.6</v>
          </cell>
          <cell r="U139" t="str">
            <v>n</v>
          </cell>
          <cell r="V139" t="str">
            <v>n</v>
          </cell>
          <cell r="W139">
            <v>0.71</v>
          </cell>
          <cell r="X139">
            <v>1.7</v>
          </cell>
          <cell r="Y139" t="str">
            <v>tr</v>
          </cell>
          <cell r="Z139">
            <v>11</v>
          </cell>
          <cell r="AA139">
            <v>0.6</v>
          </cell>
          <cell r="AB139" t="str">
            <v>tr</v>
          </cell>
          <cell r="AC139">
            <v>1250</v>
          </cell>
          <cell r="AD139" t="str">
            <v>tr</v>
          </cell>
          <cell r="AE139">
            <v>0</v>
          </cell>
          <cell r="AF139">
            <v>0</v>
          </cell>
          <cell r="AG139" t="str">
            <v>tr</v>
          </cell>
          <cell r="AH139">
            <v>6.7924528301886795</v>
          </cell>
          <cell r="AI139">
            <v>86.0377358490566</v>
          </cell>
          <cell r="AJ139">
            <v>8.301886792452832</v>
          </cell>
          <cell r="AK139">
            <v>0</v>
          </cell>
          <cell r="AL139">
            <v>0</v>
          </cell>
          <cell r="AM139" t="str">
            <v>n</v>
          </cell>
          <cell r="AN139" t="str">
            <v>n</v>
          </cell>
          <cell r="AO139" t="str">
            <v>n</v>
          </cell>
        </row>
        <row r="143">
          <cell r="B143">
            <v>42</v>
          </cell>
          <cell r="C143">
            <v>85.9</v>
          </cell>
          <cell r="D143">
            <v>7.9</v>
          </cell>
          <cell r="E143">
            <v>3.3</v>
          </cell>
          <cell r="F143">
            <v>0.6</v>
          </cell>
          <cell r="G143">
            <v>0.9</v>
          </cell>
          <cell r="K143">
            <v>112</v>
          </cell>
          <cell r="L143">
            <v>71</v>
          </cell>
          <cell r="P143">
            <v>72</v>
          </cell>
          <cell r="Q143">
            <v>431</v>
          </cell>
          <cell r="R143">
            <v>5.3</v>
          </cell>
          <cell r="W143">
            <v>0.12</v>
          </cell>
          <cell r="X143">
            <v>0.38</v>
          </cell>
          <cell r="Y143">
            <v>4950</v>
          </cell>
          <cell r="Z143">
            <v>1</v>
          </cell>
          <cell r="AD143">
            <v>101</v>
          </cell>
          <cell r="AH143">
            <v>12.857142857142858</v>
          </cell>
          <cell r="AI143">
            <v>31.428571428571427</v>
          </cell>
          <cell r="AJ143">
            <v>75.23809523809524</v>
          </cell>
          <cell r="AK143">
            <v>0</v>
          </cell>
          <cell r="AL1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V43"/>
  <sheetViews>
    <sheetView tabSelected="1" view="pageLayout" zoomScale="70" zoomScaleNormal="70" zoomScalePageLayoutView="70" workbookViewId="0" topLeftCell="C42">
      <selection activeCell="J34" sqref="J34"/>
    </sheetView>
  </sheetViews>
  <sheetFormatPr defaultColWidth="9.140625" defaultRowHeight="15"/>
  <cols>
    <col min="1" max="1" width="33.00390625" style="7" customWidth="1"/>
    <col min="2" max="2" width="10.57421875" style="2" customWidth="1"/>
    <col min="3" max="3" width="9.140625" style="2" customWidth="1"/>
    <col min="4" max="4" width="10.140625" style="2" customWidth="1"/>
    <col min="5" max="5" width="15.7109375" style="2" customWidth="1"/>
    <col min="6" max="8" width="9.140625" style="2" customWidth="1"/>
    <col min="9" max="9" width="12.00390625" style="2" customWidth="1"/>
    <col min="10" max="12" width="9.140625" style="2" customWidth="1"/>
    <col min="13" max="13" width="12.00390625" style="2" customWidth="1"/>
    <col min="14" max="14" width="12.28125" style="2" customWidth="1"/>
    <col min="15" max="15" width="9.140625" style="2" customWidth="1"/>
    <col min="16" max="16" width="11.00390625" style="2" customWidth="1"/>
    <col min="17" max="17" width="9.140625" style="2" customWidth="1"/>
    <col min="18" max="18" width="10.7109375" style="2" customWidth="1"/>
    <col min="19" max="21" width="9.140625" style="2" customWidth="1"/>
    <col min="22" max="22" width="13.8515625" style="2" customWidth="1"/>
    <col min="23" max="23" width="26.8515625" style="7" customWidth="1"/>
    <col min="24" max="16384" width="9.140625" style="2" customWidth="1"/>
  </cols>
  <sheetData>
    <row r="1" spans="1:48" ht="18">
      <c r="A1" s="1" t="s">
        <v>0</v>
      </c>
      <c r="W1" s="3"/>
      <c r="AR1" s="4"/>
      <c r="AS1" s="4"/>
      <c r="AT1" s="4"/>
      <c r="AU1" s="4"/>
      <c r="AV1" s="4"/>
    </row>
    <row r="2" spans="1:2" ht="15">
      <c r="A2" s="5" t="s">
        <v>1</v>
      </c>
      <c r="B2" s="6"/>
    </row>
    <row r="4" spans="1:22" ht="30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10" t="s">
        <v>22</v>
      </c>
    </row>
    <row r="5" spans="1:22" ht="14.25">
      <c r="A5" s="11" t="s">
        <v>23</v>
      </c>
      <c r="B5" s="12">
        <v>500</v>
      </c>
      <c r="C5" s="12">
        <f>5*'[1]ΣΥΣΤΑΣΗ ΤΡΟΦΙΜΩΝ'!B7</f>
        <v>1550</v>
      </c>
      <c r="D5" s="12">
        <f>5*'[1]ΣΥΣΤΑΣΗ ΤΡΟΦΙΜΩΝ'!C7</f>
        <v>70</v>
      </c>
      <c r="E5" s="12">
        <f>5*'[1]ΣΥΣΤΑΣΗ ΤΡΟΦΙΜΩΝ'!D7</f>
        <v>319.5</v>
      </c>
      <c r="F5" s="12">
        <f>5*'[1]ΣΥΣΤΑΣΗ ΤΡΟΦΙΜΩΝ'!E7</f>
        <v>63.5</v>
      </c>
      <c r="G5" s="12">
        <f>5*'[1]ΣΥΣΤΑΣΗ ΤΡΟΦΙΜΩΝ'!F7</f>
        <v>11</v>
      </c>
      <c r="H5" s="12">
        <f>5*'[1]ΣΥΣΤΑΣΗ ΤΡΟΦΙΜΩΝ'!G7</f>
        <v>43</v>
      </c>
      <c r="I5" s="12">
        <f>5*'[1]ΣΥΣΤΑΣΗ ΤΡΟΦΙΜΩΝ'!H7</f>
        <v>0</v>
      </c>
      <c r="J5" s="12">
        <f>5*'[1]ΣΥΣΤΑΣΗ ΤΡΟΦΙΜΩΝ'!I7</f>
        <v>309</v>
      </c>
      <c r="K5" s="12">
        <f>5*'[1]ΣΥΣΤΑΣΗ ΤΡΟΦΙΜΩΝ'!J7</f>
        <v>10.5</v>
      </c>
      <c r="L5" s="12">
        <f>5*'[1]ΣΥΣΤΑΣΗ ΤΡΟΦΙΜΩΝ'!K7</f>
        <v>190</v>
      </c>
      <c r="M5" s="12">
        <f>5*'[1]ΣΥΣΤΑΣΗ ΤΡΟΦΙΜΩΝ'!L7</f>
        <v>1600</v>
      </c>
      <c r="N5" s="12">
        <f>5*'[1]ΣΥΣΤΑΣΗ ΤΡΟΦΙΜΩΝ'!M7</f>
        <v>600</v>
      </c>
      <c r="O5" s="12" t="s">
        <v>24</v>
      </c>
      <c r="P5" s="12" t="s">
        <v>24</v>
      </c>
      <c r="Q5" s="12">
        <f>5*'[1]ΣΥΣΤΑΣΗ ΤΡΟΦΙΜΩΝ'!P7</f>
        <v>15</v>
      </c>
      <c r="R5" s="12">
        <f>5*'[1]ΣΥΣΤΑΣΗ ΤΡΟΦΙΜΩΝ'!Q7</f>
        <v>1700</v>
      </c>
      <c r="S5" s="12">
        <f>5*'[1]ΣΥΣΤΑΣΗ ΤΡΟΦΙΜΩΝ'!R7</f>
        <v>19.5</v>
      </c>
      <c r="T5" s="12">
        <f>5*'[1]ΣΥΣΤΑΣΗ ΤΡΟΦΙΜΩΝ'!S7</f>
        <v>14.5</v>
      </c>
      <c r="U5" s="12">
        <f>5*'[1]ΣΥΣΤΑΣΗ ΤΡΟΦΙΜΩΝ'!T7</f>
        <v>2.25</v>
      </c>
      <c r="V5" s="13">
        <f>5*'[1]ΣΥΣΤΑΣΗ ΤΡΟΦΙΜΩΝ'!U7</f>
        <v>265</v>
      </c>
    </row>
    <row r="6" spans="1:22" ht="14.25">
      <c r="A6" s="11" t="s">
        <v>25</v>
      </c>
      <c r="B6" s="12">
        <v>500</v>
      </c>
      <c r="C6" s="12">
        <f>5*'[1]ΣΥΣΤΑΣΗ ΤΡΟΦΙΜΩΝ'!B6</f>
        <v>1705</v>
      </c>
      <c r="D6" s="12">
        <f>5*'[1]ΣΥΣΤΑΣΗ ΤΡΟΦΙΜΩΝ'!C6</f>
        <v>70</v>
      </c>
      <c r="E6" s="12">
        <f>5*'[1]ΣΥΣΤΑΣΗ ΤΡΟΦΙΜΩΝ'!D6</f>
        <v>376.5</v>
      </c>
      <c r="F6" s="12">
        <f>5*'[1]ΣΥΣΤΑΣΗ ΤΡΟΦΙΜΩΝ'!E6</f>
        <v>57.5</v>
      </c>
      <c r="G6" s="12">
        <f>5*'[1]ΣΥΣΤΑΣΗ ΤΡΟΦΙΜΩΝ'!F6</f>
        <v>7</v>
      </c>
      <c r="H6" s="12">
        <f>5*'[1]ΣΥΣΤΑΣΗ ΤΡΟΦΙΜΩΝ'!G6</f>
        <v>18.5</v>
      </c>
      <c r="I6" s="12">
        <f>5*'[1]ΣΥΣΤΑΣΗ ΤΡΟΦΙΜΩΝ'!H6</f>
        <v>0</v>
      </c>
      <c r="J6" s="12">
        <f>5*'[1]ΣΥΣΤΑΣΗ ΤΡΟΦΙΜΩΝ'!I6</f>
        <v>369.5</v>
      </c>
      <c r="K6" s="12">
        <f>5*'[1]ΣΥΣΤΑΣΗ ΤΡΟΦΙΜΩΝ'!J6</f>
        <v>7</v>
      </c>
      <c r="L6" s="12">
        <f>5*'[1]ΣΥΣΤΑΣΗ ΤΡΟΦΙΜΩΝ'!K6</f>
        <v>75</v>
      </c>
      <c r="M6" s="12">
        <f>5*'[1]ΣΥΣΤΑΣΗ ΤΡΟΦΙΜΩΝ'!L6</f>
        <v>600</v>
      </c>
      <c r="N6" s="12">
        <f>5*'[1]ΣΥΣΤΑΣΗ ΤΡΟΦΙΜΩΝ'!M6</f>
        <v>155</v>
      </c>
      <c r="O6" s="12" t="s">
        <v>24</v>
      </c>
      <c r="P6" s="12" t="s">
        <v>24</v>
      </c>
      <c r="Q6" s="12">
        <f>5*'[1]ΣΥΣΤΑΣΗ ΤΡΟΦΙΜΩΝ'!P6</f>
        <v>15</v>
      </c>
      <c r="R6" s="12">
        <f>5*'[1]ΣΥΣΤΑΣΗ ΤΡΟΦΙΜΩΝ'!Q6</f>
        <v>650</v>
      </c>
      <c r="S6" s="12">
        <f>5*'[1]ΣΥΣΤΑΣΗ ΤΡΟΦΙΜΩΝ'!R6</f>
        <v>7.5</v>
      </c>
      <c r="T6" s="12">
        <f>5*'[1]ΣΥΣΤΑΣΗ ΤΡΟΦΙΜΩΝ'!S6</f>
        <v>4.5</v>
      </c>
      <c r="U6" s="12">
        <f>5*'[1]ΣΥΣΤΑΣΗ ΤΡΟΦΙΜΩΝ'!T6</f>
        <v>0.8999999999999999</v>
      </c>
      <c r="V6" s="13">
        <f>5*'[1]ΣΥΣΤΑΣΗ ΤΡΟΦΙΜΩΝ'!U6</f>
        <v>210</v>
      </c>
    </row>
    <row r="7" spans="1:22" ht="14.25">
      <c r="A7" s="11" t="s">
        <v>26</v>
      </c>
      <c r="B7" s="12">
        <v>110</v>
      </c>
      <c r="C7" s="12">
        <f>1.1*'[1]ΣΥΣΤΑΣΗ ΤΡΟΦΙΜΩΝ'!B22</f>
        <v>988.9000000000001</v>
      </c>
      <c r="D7" s="12" t="s">
        <v>27</v>
      </c>
      <c r="E7" s="12" t="s">
        <v>27</v>
      </c>
      <c r="F7" s="12" t="s">
        <v>27</v>
      </c>
      <c r="G7" s="12">
        <f>1.1*'[1]ΣΥΣΤΑΣΗ ΤΡΟΦΙΜΩΝ'!F22</f>
        <v>109.89000000000001</v>
      </c>
      <c r="H7" s="12">
        <f>1.1*'[1]ΣΥΣΤΑΣΗ ΤΡΟΦΙΜΩΝ'!G22</f>
        <v>0</v>
      </c>
      <c r="I7" s="12">
        <f>1.1*'[1]ΣΥΣΤΑΣΗ ΤΡΟΦΙΜΩΝ'!H22</f>
        <v>0</v>
      </c>
      <c r="J7" s="12">
        <f>1.1*'[1]ΣΥΣΤΑΣΗ ΤΡΟΦΙΜΩΝ'!I22</f>
        <v>0</v>
      </c>
      <c r="K7" s="12">
        <f>1.1*'[1]ΣΥΣΤΑΣΗ ΤΡΟΦΙΜΩΝ'!J22</f>
        <v>0</v>
      </c>
      <c r="L7" s="12" t="s">
        <v>27</v>
      </c>
      <c r="M7" s="12" t="s">
        <v>27</v>
      </c>
      <c r="N7" s="12" t="s">
        <v>27</v>
      </c>
      <c r="O7" s="12" t="s">
        <v>27</v>
      </c>
      <c r="P7" s="12" t="s">
        <v>27</v>
      </c>
      <c r="Q7" s="12" t="s">
        <v>27</v>
      </c>
      <c r="R7" s="12" t="s">
        <v>28</v>
      </c>
      <c r="S7" s="12" t="s">
        <v>27</v>
      </c>
      <c r="T7" s="12" t="s">
        <v>27</v>
      </c>
      <c r="U7" s="12" t="s">
        <v>27</v>
      </c>
      <c r="V7" s="13" t="s">
        <v>27</v>
      </c>
    </row>
    <row r="8" spans="1:22" ht="14.25">
      <c r="A8" s="11" t="s">
        <v>29</v>
      </c>
      <c r="B8" s="12">
        <v>600</v>
      </c>
      <c r="C8" s="12"/>
      <c r="D8" s="12">
        <v>600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</row>
    <row r="9" spans="1:22" ht="14.25">
      <c r="A9" s="11" t="s">
        <v>30</v>
      </c>
      <c r="B9" s="12">
        <v>30</v>
      </c>
      <c r="C9" s="12">
        <f>0.3*'[1]ΣΥΣΤΑΣΗ ΤΡΟΦΙΜΩΝ'!B139</f>
        <v>15.899999999999999</v>
      </c>
      <c r="D9" s="12">
        <f>0.3*'[1]ΣΥΣΤΑΣΗ ΤΡΟΦΙΜΩΝ'!C139</f>
        <v>21</v>
      </c>
      <c r="E9" s="12">
        <f>0.3*'[1]ΣΥΣΤΑΣΗ ΤΡΟΦΙΜΩΝ'!D139</f>
        <v>0.33</v>
      </c>
      <c r="F9" s="12">
        <f>0.3*'[1]ΣΥΣΤΑΣΗ ΤΡΟΦΙΜΩΝ'!E139</f>
        <v>3.42</v>
      </c>
      <c r="G9" s="12">
        <f>0.3*'[1]ΣΥΣΤΑΣΗ ΤΡΟΦΙΜΩΝ'!F139</f>
        <v>0.12</v>
      </c>
      <c r="H9" s="12">
        <f>0.3*'[1]ΣΥΣΤΑΣΗ ΤΡΟΦΙΜΩΝ'!G139</f>
        <v>1.8599999999999999</v>
      </c>
      <c r="I9" s="12">
        <f>0.3*'[1]ΣΥΣΤΑΣΗ ΤΡΟΦΙΜΩΝ'!H139</f>
        <v>0</v>
      </c>
      <c r="J9" s="12">
        <f>0.3*'[1]ΣΥΣΤΑΣΗ ΤΡΟΦΙΜΩΝ'!I139</f>
        <v>0.33</v>
      </c>
      <c r="K9" s="12" t="str">
        <f>'[1]ΣΥΣΤΑΣΗ ΤΡΟΦΙΜΩΝ'!J139</f>
        <v>tr</v>
      </c>
      <c r="L9" s="12">
        <f>0.3*'[1]ΣΥΣΤΑΣΗ ΤΡΟΦΙΜΩΝ'!K139</f>
        <v>7.5</v>
      </c>
      <c r="M9" s="12">
        <f>0.3*'[1]ΣΥΣΤΑΣΗ ΤΡΟΦΙΜΩΝ'!L139</f>
        <v>117</v>
      </c>
      <c r="N9" s="12">
        <f>0.3*'[1]ΣΥΣΤΑΣΗ ΤΡΟΦΙΜΩΝ'!M139</f>
        <v>17.7</v>
      </c>
      <c r="O9" s="12">
        <f>0.3*'[1]ΣΥΣΤΑΣΗ ΤΡΟΦΙΜΩΝ'!N139</f>
        <v>6</v>
      </c>
      <c r="P9" s="12" t="str">
        <f>'[1]ΣΥΣΤΑΣΗ ΤΡΟΦΙΜΩΝ'!O139</f>
        <v>n</v>
      </c>
      <c r="Q9" s="12">
        <f>0.3*'[1]ΣΥΣΤΑΣΗ ΤΡΟΦΙΜΩΝ'!P139</f>
        <v>4.8</v>
      </c>
      <c r="R9" s="12">
        <f>0.3*'[1]ΣΥΣΤΑΣΗ ΤΡΟΦΙΜΩΝ'!Q139</f>
        <v>183</v>
      </c>
      <c r="S9" s="12">
        <f>0.3*'[1]ΣΥΣΤΑΣΗ ΤΡΟΦΙΜΩΝ'!R139</f>
        <v>1.5</v>
      </c>
      <c r="T9" s="12">
        <f>0.3*'[1]ΣΥΣΤΑΣΗ ΤΡΟΦΙΜΩΝ'!S139</f>
        <v>0.96</v>
      </c>
      <c r="U9" s="12">
        <f>0.3*'[1]ΣΥΣΤΑΣΗ ΤΡΟΦΙΜΩΝ'!T139</f>
        <v>0.48</v>
      </c>
      <c r="V9" s="13" t="str">
        <f>'[1]ΣΥΣΤΑΣΗ ΤΡΟΦΙΜΩΝ'!U139</f>
        <v>n</v>
      </c>
    </row>
    <row r="10" spans="1:22" ht="14.25">
      <c r="A10" s="11" t="s">
        <v>31</v>
      </c>
      <c r="B10" s="12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v>3600</v>
      </c>
      <c r="P10" s="12"/>
      <c r="Q10" s="12">
        <v>2400</v>
      </c>
      <c r="R10" s="12"/>
      <c r="S10" s="12"/>
      <c r="T10" s="12"/>
      <c r="U10" s="12"/>
      <c r="V10" s="13"/>
    </row>
    <row r="11" spans="1:22" ht="14.25">
      <c r="A11" s="11" t="s">
        <v>32</v>
      </c>
      <c r="B11" s="12">
        <v>100</v>
      </c>
      <c r="C11" s="12">
        <f>'[1]ΣΥΣΤΑΣΗ ΤΡΟΦΙΜΩΝ'!B143</f>
        <v>42</v>
      </c>
      <c r="D11" s="12">
        <f>'[1]ΣΥΣΤΑΣΗ ΤΡΟΦΙΜΩΝ'!C143</f>
        <v>85.9</v>
      </c>
      <c r="E11" s="12">
        <f>'[1]ΣΥΣΤΑΣΗ ΤΡΟΦΙΜΩΝ'!D143</f>
        <v>7.9</v>
      </c>
      <c r="F11" s="12">
        <f>'[1]ΣΥΣΤΑΣΗ ΤΡΟΦΙΜΩΝ'!E143</f>
        <v>3.3</v>
      </c>
      <c r="G11" s="12">
        <f>'[1]ΣΥΣΤΑΣΗ ΤΡΟΦΙΜΩΝ'!F143</f>
        <v>0.6</v>
      </c>
      <c r="H11" s="12">
        <f>'[1]ΣΥΣΤΑΣΗ ΤΡΟΦΙΜΩΝ'!G143</f>
        <v>0.9</v>
      </c>
      <c r="I11" s="12" t="s">
        <v>24</v>
      </c>
      <c r="J11" s="12" t="s">
        <v>24</v>
      </c>
      <c r="K11" s="12" t="s">
        <v>24</v>
      </c>
      <c r="L11" s="12">
        <f>'[1]ΣΥΣΤΑΣΗ ΤΡΟΦΙΜΩΝ'!K143</f>
        <v>112</v>
      </c>
      <c r="M11" s="12">
        <f>'[1]ΣΥΣΤΑΣΗ ΤΡΟΦΙΜΩΝ'!L143</f>
        <v>71</v>
      </c>
      <c r="N11" s="12" t="s">
        <v>24</v>
      </c>
      <c r="O11" s="12" t="s">
        <v>24</v>
      </c>
      <c r="P11" s="12" t="s">
        <v>24</v>
      </c>
      <c r="Q11" s="12">
        <f>'[1]ΣΥΣΤΑΣΗ ΤΡΟΦΙΜΩΝ'!P143</f>
        <v>72</v>
      </c>
      <c r="R11" s="12">
        <f>'[1]ΣΥΣΤΑΣΗ ΤΡΟΦΙΜΩΝ'!Q143</f>
        <v>431</v>
      </c>
      <c r="S11" s="12">
        <f>'[1]ΣΥΣΤΑΣΗ ΤΡΟΦΙΜΩΝ'!R143</f>
        <v>5.3</v>
      </c>
      <c r="T11" s="12" t="s">
        <v>24</v>
      </c>
      <c r="U11" s="12" t="s">
        <v>24</v>
      </c>
      <c r="V11" s="13" t="s">
        <v>24</v>
      </c>
    </row>
    <row r="12" spans="1:47" ht="14.25">
      <c r="A12" s="11" t="s">
        <v>33</v>
      </c>
      <c r="B12" s="12">
        <v>100</v>
      </c>
      <c r="C12" s="12">
        <f>'[1]ΣΥΣΤΑΣΗ ΤΡΟΦΙΜΩΝ'!B43</f>
        <v>23</v>
      </c>
      <c r="D12" s="12">
        <f>'[1]ΣΥΣΤΑΣΗ ΤΡΟΦΙΜΩΝ'!C43</f>
        <v>92.2</v>
      </c>
      <c r="E12" s="12">
        <f>'[1]ΣΥΣΤΑΣΗ ΤΡΟΦΙΜΩΝ'!D43</f>
        <v>3</v>
      </c>
      <c r="F12" s="12">
        <f>'[1]ΣΥΣΤΑΣΗ ΤΡΟΦΙΜΩΝ'!E43</f>
        <v>2</v>
      </c>
      <c r="G12" s="12">
        <f>'[1]ΣΥΣΤΑΣΗ ΤΡΟΦΙΜΩΝ'!F43</f>
        <v>0.5</v>
      </c>
      <c r="H12" s="12">
        <f>'[1]ΣΥΣΤΑΣΗ ΤΡΟΦΙΜΩΝ'!G43</f>
        <v>1.5</v>
      </c>
      <c r="I12" s="12">
        <f>'[1]ΣΥΣΤΑΣΗ ΤΡΟΦΙΜΩΝ'!H43</f>
        <v>0</v>
      </c>
      <c r="J12" s="12">
        <f>'[1]ΣΥΣΤΑΣΗ ΤΡΟΦΙΜΩΝ'!I43</f>
        <v>0.2</v>
      </c>
      <c r="K12" s="12">
        <f>'[1]ΣΥΣΤΑΣΗ ΤΡΟΦΙΜΩΝ'!J43</f>
        <v>2.8</v>
      </c>
      <c r="L12" s="12">
        <f>'[1]ΣΥΣΤΑΣΗ ΤΡΟΦΙΜΩΝ'!K43</f>
        <v>39</v>
      </c>
      <c r="M12" s="12">
        <f>'[1]ΣΥΣΤΑΣΗ ΤΡΟΦΙΜΩΝ'!L43</f>
        <v>29</v>
      </c>
      <c r="N12" s="12">
        <f>'[1]ΣΥΣΤΑΣΗ ΤΡΟΦΙΜΩΝ'!M43</f>
        <v>12</v>
      </c>
      <c r="O12" s="12" t="s">
        <v>24</v>
      </c>
      <c r="P12" s="12" t="s">
        <v>24</v>
      </c>
      <c r="Q12" s="12">
        <f>'[1]ΣΥΣΤΑΣΗ ΤΡΟΦΙΜΩΝ'!P43</f>
        <v>7</v>
      </c>
      <c r="R12" s="12">
        <f>'[1]ΣΥΣΤΑΣΗ ΤΡΟΦΙΜΩΝ'!Q43</f>
        <v>260</v>
      </c>
      <c r="S12" s="12">
        <f>'[1]ΣΥΣΤΑΣΗ ΤΡΟΦΙΜΩΝ'!R43</f>
        <v>1.9</v>
      </c>
      <c r="T12" s="12">
        <f>'[1]ΣΥΣΤΑΣΗ ΤΡΟΦΙΜΩΝ'!S43</f>
        <v>0.4</v>
      </c>
      <c r="U12" s="12">
        <f>'[1]ΣΥΣΤΑΣΗ ΤΡΟΦΙΜΩΝ'!T43</f>
        <v>0.06</v>
      </c>
      <c r="V12" s="13" t="str">
        <f>'[1]ΣΥΣΤΑΣΗ ΤΡΟΦΙΜΩΝ'!U43</f>
        <v>n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</row>
    <row r="13" spans="1:22" ht="14.25">
      <c r="A13" s="11" t="s">
        <v>34</v>
      </c>
      <c r="B13" s="12">
        <v>154</v>
      </c>
      <c r="C13" s="12">
        <f>1.54*'[1]ΣΥΣΤΑΣΗ ΤΡΟΦΙΜΩΝ'!B108</f>
        <v>55.44</v>
      </c>
      <c r="D13" s="12">
        <f>1.54*'[1]ΣΥΣΤΑΣΗ ΤΡΟΦΙΜΩΝ'!C108</f>
        <v>137.06</v>
      </c>
      <c r="E13" s="12">
        <f>1.54*'[1]ΣΥΣΤΑΣΗ ΤΡΟΦΙΜΩΝ'!D108</f>
        <v>12.166</v>
      </c>
      <c r="F13" s="12">
        <f>1.54*'[1]ΣΥΣΤΑΣΗ ΤΡΟΦΙΜΩΝ'!E108</f>
        <v>1.8479999999999999</v>
      </c>
      <c r="G13" s="12">
        <f>1.54*'[1]ΣΥΣΤΑΣΗ ΤΡΟΦΙΜΩΝ'!F108</f>
        <v>0.30800000000000005</v>
      </c>
      <c r="H13" s="12">
        <f>1.54*'[1]ΣΥΣΤΑΣΗ ΤΡΟΦΙΜΩΝ'!G108</f>
        <v>2.31</v>
      </c>
      <c r="I13" s="12">
        <f>1.54*'[1]ΣΥΣΤΑΣΗ ΤΡΟΦΙΜΩΝ'!H108</f>
        <v>0</v>
      </c>
      <c r="J13" s="12" t="s">
        <v>27</v>
      </c>
      <c r="K13" s="12">
        <f>1.54*'[1]ΣΥΣΤΑΣΗ ΤΡΟΦΙΜΩΝ'!J108</f>
        <v>8.623999999999999</v>
      </c>
      <c r="L13" s="12">
        <f>1.54*'[1]ΣΥΣΤΑΣΗ ΤΡΟΦΙΜΩΝ'!K108</f>
        <v>38.5</v>
      </c>
      <c r="M13" s="12">
        <f>1.54*'[1]ΣΥΣΤΑΣΗ ΤΡΟΦΙΜΩΝ'!L108</f>
        <v>46.2</v>
      </c>
      <c r="N13" s="12">
        <f>1.54*'[1]ΣΥΣΤΑΣΗ ΤΡΟΦΙΜΩΝ'!M108</f>
        <v>6.16</v>
      </c>
      <c r="O13" s="12">
        <f>1.54*'[1]ΣΥΣΤΑΣΗ ΤΡΟΦΙΜΩΝ'!N108</f>
        <v>38.5</v>
      </c>
      <c r="P13" s="12">
        <f>1.54*'[1]ΣΥΣΤΑΣΗ ΤΡΟΦΙΜΩΝ'!O108</f>
        <v>0.15400000000000003</v>
      </c>
      <c r="Q13" s="12">
        <f>1.54*'[1]ΣΥΣΤΑΣΗ ΤΡΟΦΙΜΩΝ'!P108</f>
        <v>4.62</v>
      </c>
      <c r="R13" s="12">
        <f>1.54*'[1]ΣΥΣΤΑΣΗ ΤΡΟΦΙΜΩΝ'!Q108</f>
        <v>246.4</v>
      </c>
      <c r="S13" s="12">
        <f>1.54*'[1]ΣΥΣΤΑΣΗ ΤΡΟΦΙΜΩΝ'!R108</f>
        <v>0.46199999999999997</v>
      </c>
      <c r="T13" s="12">
        <f>1.54*'[1]ΣΥΣΤΑΣΗ ΤΡΟΦΙΜΩΝ'!S108</f>
        <v>0.30800000000000005</v>
      </c>
      <c r="U13" s="12">
        <f>1.54*'[1]ΣΥΣΤΑΣΗ ΤΡΟΦΙΜΩΝ'!T108</f>
        <v>0.07700000000000001</v>
      </c>
      <c r="V13" s="13">
        <f>1.54*'[1]ΣΥΣΤΑΣΗ ΤΡΟΦΙΜΩΝ'!U108</f>
        <v>1.54</v>
      </c>
    </row>
    <row r="14" spans="1:22" ht="14.25">
      <c r="A14" s="11" t="s">
        <v>35</v>
      </c>
      <c r="B14" s="12">
        <v>100</v>
      </c>
      <c r="C14" s="12">
        <f>'[1]ΣΥΣΤΑΣΗ ΤΡΟΦΙΜΩΝ'!B23</f>
        <v>103</v>
      </c>
      <c r="D14" s="12">
        <f>'[1]ΣΥΣΤΑΣΗ ΤΡΟΦΙΜΩΝ'!C23</f>
        <v>76.5</v>
      </c>
      <c r="E14" s="12" t="str">
        <f>'[1]ΣΥΣΤΑΣΗ ΤΡΟΦΙΜΩΝ'!D23</f>
        <v>tr</v>
      </c>
      <c r="F14" s="12">
        <f>'[1]ΣΥΣΤΑΣΗ ΤΡΟΦΙΜΩΝ'!E23</f>
        <v>0.9</v>
      </c>
      <c r="G14" s="12">
        <f>'[1]ΣΥΣΤΑΣΗ ΤΡΟΦΙΜΩΝ'!F23</f>
        <v>11</v>
      </c>
      <c r="H14" s="12">
        <f>'[1]ΣΥΣΤΑΣΗ ΤΡΟΦΙΜΩΝ'!G23</f>
        <v>4</v>
      </c>
      <c r="I14" s="12">
        <f>'[1]ΣΥΣΤΑΣΗ ΤΡΟΦΙΜΩΝ'!H23</f>
        <v>0</v>
      </c>
      <c r="J14" s="12">
        <f>'[1]ΣΥΣΤΑΣΗ ΤΡΟΦΙΜΩΝ'!I23</f>
        <v>0</v>
      </c>
      <c r="K14" s="12" t="str">
        <f>'[1]ΣΥΣΤΑΣΗ ΤΡΟΦΙΜΩΝ'!J23</f>
        <v>tr</v>
      </c>
      <c r="L14" s="12">
        <f>'[1]ΣΥΣΤΑΣΗ ΤΡΟΦΙΜΩΝ'!K23</f>
        <v>61</v>
      </c>
      <c r="M14" s="12">
        <f>'[1]ΣΥΣΤΑΣΗ ΤΡΟΦΙΜΩΝ'!L23</f>
        <v>17</v>
      </c>
      <c r="N14" s="12">
        <f>'[1]ΣΥΣΤΑΣΗ ΤΡΟΦΙΜΩΝ'!M23</f>
        <v>22</v>
      </c>
      <c r="O14" s="12" t="s">
        <v>27</v>
      </c>
      <c r="P14" s="12" t="s">
        <v>27</v>
      </c>
      <c r="Q14" s="12">
        <f>'[1]ΣΥΣΤΑΣΗ ΤΡΟΦΙΜΩΝ'!P23</f>
        <v>2250</v>
      </c>
      <c r="R14" s="12">
        <f>'[1]ΣΥΣΤΑΣΗ ΤΡΟΦΙΜΩΝ'!Q23</f>
        <v>91</v>
      </c>
      <c r="S14" s="12">
        <f>'[1]ΣΥΣΤΑΣΗ ΤΡΟΦΙΜΩΝ'!R23</f>
        <v>1</v>
      </c>
      <c r="T14" s="12" t="str">
        <f>'[1]ΣΥΣΤΑΣΗ ΤΡΟΦΙΜΩΝ'!S23</f>
        <v>n</v>
      </c>
      <c r="U14" s="12">
        <f>'[1]ΣΥΣΤΑΣΗ ΤΡΟΦΙΜΩΝ'!T23</f>
        <v>0.23</v>
      </c>
      <c r="V14" s="13" t="str">
        <f>'[1]ΣΥΣΤΑΣΗ ΤΡΟΦΙΜΩΝ'!U23</f>
        <v>n</v>
      </c>
    </row>
    <row r="15" spans="1:22" ht="14.25">
      <c r="A15" s="15" t="s">
        <v>36</v>
      </c>
      <c r="B15" s="12">
        <f aca="true" t="shared" si="0" ref="B15:V15">SUM(B5:B14)</f>
        <v>2200</v>
      </c>
      <c r="C15" s="12">
        <f t="shared" si="0"/>
        <v>4483.239999999999</v>
      </c>
      <c r="D15" s="12">
        <f t="shared" si="0"/>
        <v>1152.66</v>
      </c>
      <c r="E15" s="12">
        <f t="shared" si="0"/>
        <v>719.3960000000001</v>
      </c>
      <c r="F15" s="12">
        <f t="shared" si="0"/>
        <v>132.46800000000002</v>
      </c>
      <c r="G15" s="12">
        <f t="shared" si="0"/>
        <v>140.418</v>
      </c>
      <c r="H15" s="12">
        <f t="shared" si="0"/>
        <v>72.07000000000001</v>
      </c>
      <c r="I15" s="12">
        <f t="shared" si="0"/>
        <v>0</v>
      </c>
      <c r="J15" s="12">
        <f t="shared" si="0"/>
        <v>679.0300000000001</v>
      </c>
      <c r="K15" s="12">
        <f t="shared" si="0"/>
        <v>28.924</v>
      </c>
      <c r="L15" s="12">
        <f t="shared" si="0"/>
        <v>523</v>
      </c>
      <c r="M15" s="12">
        <f t="shared" si="0"/>
        <v>2480.2</v>
      </c>
      <c r="N15" s="12">
        <f t="shared" si="0"/>
        <v>812.86</v>
      </c>
      <c r="O15" s="12">
        <f t="shared" si="0"/>
        <v>3644.5</v>
      </c>
      <c r="P15" s="12">
        <f t="shared" si="0"/>
        <v>0.15400000000000003</v>
      </c>
      <c r="Q15" s="12">
        <f t="shared" si="0"/>
        <v>4768.42</v>
      </c>
      <c r="R15" s="12">
        <f t="shared" si="0"/>
        <v>3561.4</v>
      </c>
      <c r="S15" s="12">
        <f t="shared" si="0"/>
        <v>37.162</v>
      </c>
      <c r="T15" s="12">
        <f t="shared" si="0"/>
        <v>20.668</v>
      </c>
      <c r="U15" s="12">
        <f t="shared" si="0"/>
        <v>3.997</v>
      </c>
      <c r="V15" s="13">
        <f t="shared" si="0"/>
        <v>476.54</v>
      </c>
    </row>
    <row r="16" spans="1:22" ht="28.5">
      <c r="A16" s="15" t="s">
        <v>37</v>
      </c>
      <c r="B16" s="12">
        <v>100</v>
      </c>
      <c r="C16" s="12">
        <f aca="true" t="shared" si="1" ref="C16:V16">100*C15/$B$15</f>
        <v>203.7836363636363</v>
      </c>
      <c r="D16" s="12">
        <f t="shared" si="1"/>
        <v>52.39363636363637</v>
      </c>
      <c r="E16" s="12">
        <f t="shared" si="1"/>
        <v>32.69981818181819</v>
      </c>
      <c r="F16" s="12">
        <f t="shared" si="1"/>
        <v>6.021272727272728</v>
      </c>
      <c r="G16" s="12">
        <f t="shared" si="1"/>
        <v>6.382636363636364</v>
      </c>
      <c r="H16" s="12">
        <f t="shared" si="1"/>
        <v>3.2759090909090913</v>
      </c>
      <c r="I16" s="12">
        <f t="shared" si="1"/>
        <v>0</v>
      </c>
      <c r="J16" s="12">
        <f t="shared" si="1"/>
        <v>30.865000000000006</v>
      </c>
      <c r="K16" s="12">
        <f t="shared" si="1"/>
        <v>1.3147272727272727</v>
      </c>
      <c r="L16" s="12">
        <f t="shared" si="1"/>
        <v>23.772727272727273</v>
      </c>
      <c r="M16" s="12">
        <f t="shared" si="1"/>
        <v>112.73636363636362</v>
      </c>
      <c r="N16" s="12">
        <f t="shared" si="1"/>
        <v>36.948181818181816</v>
      </c>
      <c r="O16" s="12">
        <f t="shared" si="1"/>
        <v>165.6590909090909</v>
      </c>
      <c r="P16" s="12">
        <f t="shared" si="1"/>
        <v>0.007000000000000001</v>
      </c>
      <c r="Q16" s="12">
        <f t="shared" si="1"/>
        <v>216.74636363636364</v>
      </c>
      <c r="R16" s="12">
        <f t="shared" si="1"/>
        <v>161.88181818181818</v>
      </c>
      <c r="S16" s="12">
        <f t="shared" si="1"/>
        <v>1.6891818181818181</v>
      </c>
      <c r="T16" s="12">
        <f t="shared" si="1"/>
        <v>0.9394545454545453</v>
      </c>
      <c r="U16" s="12">
        <f t="shared" si="1"/>
        <v>0.18168181818181817</v>
      </c>
      <c r="V16" s="13">
        <f t="shared" si="1"/>
        <v>21.66090909090909</v>
      </c>
    </row>
    <row r="17" spans="1:22" ht="28.5">
      <c r="A17" s="16" t="s">
        <v>38</v>
      </c>
      <c r="B17" s="17">
        <v>100</v>
      </c>
      <c r="C17" s="17">
        <f>130*C16/100</f>
        <v>264.9187272727272</v>
      </c>
      <c r="D17" s="17">
        <f>130*D16/100-30</f>
        <v>38.11172727272728</v>
      </c>
      <c r="E17" s="17">
        <f aca="true" t="shared" si="2" ref="E17:V17">130*E16/100</f>
        <v>42.509763636363644</v>
      </c>
      <c r="F17" s="17">
        <f t="shared" si="2"/>
        <v>7.827654545454546</v>
      </c>
      <c r="G17" s="17">
        <f t="shared" si="2"/>
        <v>8.297427272727274</v>
      </c>
      <c r="H17" s="17">
        <f t="shared" si="2"/>
        <v>4.2586818181818185</v>
      </c>
      <c r="I17" s="17">
        <f t="shared" si="2"/>
        <v>0</v>
      </c>
      <c r="J17" s="17">
        <f t="shared" si="2"/>
        <v>40.124500000000005</v>
      </c>
      <c r="K17" s="17">
        <f t="shared" si="2"/>
        <v>1.7091454545454545</v>
      </c>
      <c r="L17" s="17">
        <f t="shared" si="2"/>
        <v>30.904545454545456</v>
      </c>
      <c r="M17" s="17">
        <f t="shared" si="2"/>
        <v>146.5572727272727</v>
      </c>
      <c r="N17" s="17">
        <f t="shared" si="2"/>
        <v>48.03263636363636</v>
      </c>
      <c r="O17" s="17">
        <f t="shared" si="2"/>
        <v>215.35681818181817</v>
      </c>
      <c r="P17" s="17">
        <f t="shared" si="2"/>
        <v>0.009100000000000002</v>
      </c>
      <c r="Q17" s="17">
        <f t="shared" si="2"/>
        <v>281.77027272727275</v>
      </c>
      <c r="R17" s="17">
        <f t="shared" si="2"/>
        <v>210.44636363636363</v>
      </c>
      <c r="S17" s="17">
        <f t="shared" si="2"/>
        <v>2.195936363636364</v>
      </c>
      <c r="T17" s="17">
        <f t="shared" si="2"/>
        <v>1.221290909090909</v>
      </c>
      <c r="U17" s="17">
        <f t="shared" si="2"/>
        <v>0.2361863636363636</v>
      </c>
      <c r="V17" s="18">
        <f t="shared" si="2"/>
        <v>28.159181818181818</v>
      </c>
    </row>
    <row r="21" spans="1:22" ht="60">
      <c r="A21" s="8"/>
      <c r="B21" s="9" t="s">
        <v>39</v>
      </c>
      <c r="C21" s="9" t="s">
        <v>40</v>
      </c>
      <c r="D21" s="9" t="s">
        <v>41</v>
      </c>
      <c r="E21" s="9" t="s">
        <v>42</v>
      </c>
      <c r="F21" s="9" t="s">
        <v>43</v>
      </c>
      <c r="G21" s="9" t="s">
        <v>44</v>
      </c>
      <c r="H21" s="9" t="s">
        <v>45</v>
      </c>
      <c r="I21" s="9" t="s">
        <v>46</v>
      </c>
      <c r="J21" s="9" t="s">
        <v>47</v>
      </c>
      <c r="K21" s="9" t="s">
        <v>48</v>
      </c>
      <c r="L21" s="9" t="s">
        <v>49</v>
      </c>
      <c r="M21" s="9" t="s">
        <v>50</v>
      </c>
      <c r="N21" s="9" t="s">
        <v>51</v>
      </c>
      <c r="O21" s="9" t="s">
        <v>52</v>
      </c>
      <c r="P21" s="9" t="s">
        <v>53</v>
      </c>
      <c r="Q21" s="9" t="s">
        <v>54</v>
      </c>
      <c r="R21" s="9" t="s">
        <v>55</v>
      </c>
      <c r="S21" s="9" t="s">
        <v>56</v>
      </c>
      <c r="T21" s="9" t="s">
        <v>57</v>
      </c>
      <c r="U21" s="10" t="s">
        <v>58</v>
      </c>
      <c r="V21" s="14"/>
    </row>
    <row r="22" spans="1:21" ht="14.25">
      <c r="A22" s="11" t="s">
        <v>23</v>
      </c>
      <c r="B22" s="12" t="s">
        <v>28</v>
      </c>
      <c r="C22" s="12">
        <f>5*'[1]ΣΥΣΤΑΣΗ ΤΡΟΦΙΜΩΝ'!W7*0.8</f>
        <v>5.6000000000000005</v>
      </c>
      <c r="D22" s="12">
        <f>5*'[1]ΣΥΣΤΑΣΗ ΤΡΟΦΙΜΩΝ'!X7*0.9</f>
        <v>0.40499999999999997</v>
      </c>
      <c r="E22" s="12">
        <f>5*'[1]ΣΥΣΤΑΣΗ ΤΡΟΦΙΜΩΝ'!Y7</f>
        <v>0</v>
      </c>
      <c r="F22" s="12">
        <f>5*'[1]ΣΥΣΤΑΣΗ ΤΡΟΦΙΜΩΝ'!Z7*0.9</f>
        <v>3.15</v>
      </c>
      <c r="G22" s="12">
        <f>5*'[1]ΣΥΣΤΑΣΗ ΤΡΟΦΙΜΩΝ'!AA7*0.9</f>
        <v>2.25</v>
      </c>
      <c r="H22" s="12">
        <f>5*'[1]ΣΥΣΤΑΣΗ ΤΡΟΦΙΜΩΝ'!AB7</f>
        <v>0</v>
      </c>
      <c r="I22" s="12">
        <f>5*'[1]ΣΥΣΤΑΣΗ ΤΡΟΦΙΜΩΝ'!AC7*0.7</f>
        <v>199.5</v>
      </c>
      <c r="J22" s="12">
        <f>5*'[1]ΣΥΣΤΑΣΗ ΤΡΟΦΙΜΩΝ'!AD7</f>
        <v>0</v>
      </c>
      <c r="K22" s="12">
        <f>5*'[1]ΣΥΣΤΑΣΗ ΤΡΟΦΙΜΩΝ'!AE7</f>
        <v>0</v>
      </c>
      <c r="L22" s="12">
        <f>5*'[1]ΣΥΣΤΑΣΗ ΤΡΟΦΙΜΩΝ'!AF7</f>
        <v>0</v>
      </c>
      <c r="M22" s="12">
        <f>5*'[1]ΣΥΣΤΑΣΗ ΤΡΟΦΙΜΩΝ'!AG7</f>
        <v>7</v>
      </c>
      <c r="N22" s="12">
        <f>'[1]ΣΥΣΤΑΣΗ ΤΡΟΦΙΜΩΝ'!AH7</f>
        <v>6.387096774193548</v>
      </c>
      <c r="O22" s="12">
        <f>'[1]ΣΥΣΤΑΣΗ ΤΡΟΦΙΜΩΝ'!AI7</f>
        <v>16.387096774193548</v>
      </c>
      <c r="P22" s="12">
        <f>'[1]ΣΥΣΤΑΣΗ ΤΡΟΦΙΜΩΝ'!AJ7</f>
        <v>82.45161290322581</v>
      </c>
      <c r="Q22" s="12">
        <f>'[1]ΣΥΣΤΑΣΗ ΤΡΟΦΙΜΩΝ'!AK7</f>
        <v>0.8709677419354839</v>
      </c>
      <c r="R22" s="12">
        <f>'[1]ΣΥΣΤΑΣΗ ΤΡΟΦΙΜΩΝ'!AL7</f>
        <v>2.7096774193548385</v>
      </c>
      <c r="S22" s="12">
        <f>5*'[1]ΣΥΣΤΑΣΗ ΤΡΟΦΙΜΩΝ'!AM7</f>
        <v>1.5</v>
      </c>
      <c r="T22" s="12">
        <f>5*'[1]ΣΥΣΤΑΣΗ ΤΡΟΦΙΜΩΝ'!AN7</f>
        <v>1.5</v>
      </c>
      <c r="U22" s="13">
        <f>5*'[1]ΣΥΣΤΑΣΗ ΤΡΟΦΙΜΩΝ'!AO7</f>
        <v>5</v>
      </c>
    </row>
    <row r="23" spans="1:21" ht="14.25">
      <c r="A23" s="11" t="s">
        <v>25</v>
      </c>
      <c r="B23" s="12" t="s">
        <v>28</v>
      </c>
      <c r="C23" s="12">
        <f>5*'[1]ΣΥΣΤΑΣΗ ΤΡΟΦΙΜΩΝ'!W6*0.8</f>
        <v>0.4</v>
      </c>
      <c r="D23" s="12">
        <f>5*'[1]ΣΥΣΤΑΣΗ ΤΡΟΦΙΜΩΝ'!X6*0.9</f>
        <v>0.135</v>
      </c>
      <c r="E23" s="12">
        <f>5*'[1]ΣΥΣΤΑΣΗ ΤΡΟΦΙΜΩΝ'!Y6</f>
        <v>0</v>
      </c>
      <c r="F23" s="12">
        <f>5*'[1]ΣΥΣΤΑΣΗ ΤΡΟΦΙΜΩΝ'!Z6*0.9</f>
        <v>3.15</v>
      </c>
      <c r="G23" s="12">
        <f>5*'[1]ΣΥΣΤΑΣΗ ΤΡΟΦΙΜΩΝ'!AA6*0.9</f>
        <v>0.675</v>
      </c>
      <c r="H23" s="12">
        <f>5*'[1]ΣΥΣΤΑΣΗ ΤΡΟΦΙΜΩΝ'!AB6</f>
        <v>0</v>
      </c>
      <c r="I23" s="12">
        <f>5*'[1]ΣΥΣΤΑΣΗ ΤΡΟΦΙΜΩΝ'!AC6*0.7</f>
        <v>108.5</v>
      </c>
      <c r="J23" s="12">
        <f>5*'[1]ΣΥΣΤΑΣΗ ΤΡΟΦΙΜΩΝ'!AD6</f>
        <v>0</v>
      </c>
      <c r="K23" s="12">
        <f>5*'[1]ΣΥΣΤΑΣΗ ΤΡΟΦΙΜΩΝ'!AE6</f>
        <v>0</v>
      </c>
      <c r="L23" s="12">
        <f>5*'[1]ΣΥΣΤΑΣΗ ΤΡΟΦΙΜΩΝ'!AF6</f>
        <v>0</v>
      </c>
      <c r="M23" s="12">
        <f>5*'[1]ΣΥΣΤΑΣΗ ΤΡΟΦΙΜΩΝ'!AG6</f>
        <v>1.5</v>
      </c>
      <c r="N23" s="12">
        <f>'[1]ΣΥΣΤΑΣΗ ΤΡΟΦΙΜΩΝ'!AH6</f>
        <v>3.695014662756598</v>
      </c>
      <c r="O23" s="12">
        <f>'[1]ΣΥΣΤΑΣΗ ΤΡΟΦΙΜΩΝ'!AI6</f>
        <v>13.489736070381232</v>
      </c>
      <c r="P23" s="12">
        <f>'[1]ΣΥΣΤΑΣΗ ΤΡΟΦΙΜΩΝ'!AJ6</f>
        <v>88.32844574780059</v>
      </c>
      <c r="Q23" s="12">
        <f>'[1]ΣΥΣΤΑΣΗ ΤΡΟΦΙΜΩΝ'!AK6</f>
        <v>0.5278592375366569</v>
      </c>
      <c r="R23" s="12">
        <f>'[1]ΣΥΣΤΑΣΗ ΤΡΟΦΙΜΩΝ'!AL6</f>
        <v>1.6422287390029326</v>
      </c>
      <c r="S23" s="12">
        <f>5*'[1]ΣΥΣΤΑΣΗ ΤΡΟΦΙΜΩΝ'!AM6</f>
        <v>1</v>
      </c>
      <c r="T23" s="12">
        <f>5*'[1]ΣΥΣΤΑΣΗ ΤΡΟΦΙΜΩΝ'!AN6</f>
        <v>0.5</v>
      </c>
      <c r="U23" s="13">
        <f>5*'[1]ΣΥΣΤΑΣΗ ΤΡΟΦΙΜΩΝ'!AO6</f>
        <v>3</v>
      </c>
    </row>
    <row r="24" spans="1:21" ht="14.25">
      <c r="A24" s="11" t="s">
        <v>26</v>
      </c>
      <c r="B24" s="12" t="s">
        <v>28</v>
      </c>
      <c r="C24" s="12" t="s">
        <v>27</v>
      </c>
      <c r="D24" s="12" t="s">
        <v>27</v>
      </c>
      <c r="E24" s="12" t="s">
        <v>27</v>
      </c>
      <c r="F24" s="12" t="s">
        <v>27</v>
      </c>
      <c r="G24" s="12" t="s">
        <v>27</v>
      </c>
      <c r="H24" s="12">
        <f>1.1*'[1]ΣΥΣΤΑΣΗ ΤΡΟΦΙΜΩΝ'!AB22</f>
        <v>0</v>
      </c>
      <c r="I24" s="12" t="s">
        <v>27</v>
      </c>
      <c r="J24" s="12">
        <f>1.1*'[1]ΣΥΣΤΑΣΗ ΤΡΟΦΙΜΩΝ'!AD22</f>
        <v>0</v>
      </c>
      <c r="K24" s="12">
        <f>1.1*'[1]ΣΥΣΤΑΣΗ ΤΡΟΦΙΜΩΝ'!AE22</f>
        <v>0</v>
      </c>
      <c r="L24" s="12">
        <f>1.1*'[1]ΣΥΣΤΑΣΗ ΤΡΟΦΙΜΩΝ'!AF22</f>
        <v>0</v>
      </c>
      <c r="M24" s="12">
        <f>1.1*'[1]ΣΥΣΤΑΣΗ ΤΡΟΦΙΜΩΝ'!AG22</f>
        <v>5.61</v>
      </c>
      <c r="N24" s="12">
        <f>'[1]ΣΥΣΤΑΣΗ ΤΡΟΦΙΜΩΝ'!AH22</f>
        <v>100.0111234705228</v>
      </c>
      <c r="O24" s="12">
        <v>0</v>
      </c>
      <c r="P24" s="12">
        <v>0</v>
      </c>
      <c r="Q24" s="12">
        <f>'[1]ΣΥΣΤΑΣΗ ΤΡΟΦΙΜΩΝ'!AK22</f>
        <v>14.015572858731923</v>
      </c>
      <c r="R24" s="12">
        <f>'[1]ΣΥΣΤΑΣΗ ΤΡΟΦΙΜΩΝ'!AL22</f>
        <v>0</v>
      </c>
      <c r="S24" s="12">
        <f>1.1*'[1]ΣΥΣΤΑΣΗ ΤΡΟΦΙΜΩΝ'!AM22</f>
        <v>15.400000000000002</v>
      </c>
      <c r="T24" s="12">
        <f>1.1*'[1]ΣΥΣΤΑΣΗ ΤΡΟΦΙΜΩΝ'!AN22</f>
        <v>76.67000000000002</v>
      </c>
      <c r="U24" s="13">
        <f>1.1*'[1]ΣΥΣΤΑΣΗ ΤΡΟΦΙΜΩΝ'!AO22</f>
        <v>12.32</v>
      </c>
    </row>
    <row r="25" spans="1:21" ht="14.25">
      <c r="A25" s="11" t="s">
        <v>29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</row>
    <row r="26" spans="1:21" ht="14.25">
      <c r="A26" s="11" t="s">
        <v>30</v>
      </c>
      <c r="B26" s="12" t="str">
        <f>'[1]ΣΥΣΤΑΣΗ ΤΡΟΦΙΜΩΝ'!V139</f>
        <v>n</v>
      </c>
      <c r="C26" s="12">
        <f>0.3*'[1]ΣΥΣΤΑΣΗ ΤΡΟΦΙΜΩΝ'!W139</f>
        <v>0.213</v>
      </c>
      <c r="D26" s="12">
        <f>0.3*'[1]ΣΥΣΤΑΣΗ ΤΡΟΦΙΜΩΝ'!X139</f>
        <v>0.51</v>
      </c>
      <c r="E26" s="12" t="str">
        <f>'[1]ΣΥΣΤΑΣΗ ΤΡΟΦΙΜΩΝ'!Y139</f>
        <v>tr</v>
      </c>
      <c r="F26" s="12">
        <f>0.3*'[1]ΣΥΣΤΑΣΗ ΤΡΟΦΙΜΩΝ'!Z139</f>
        <v>3.3</v>
      </c>
      <c r="G26" s="12">
        <f>0.3*'[1]ΣΥΣΤΑΣΗ ΤΡΟΦΙΜΩΝ'!AA139</f>
        <v>0.18</v>
      </c>
      <c r="H26" s="12" t="str">
        <f>'[1]ΣΥΣΤΑΣΗ ΤΡΟΦΙΜΩΝ'!AB139</f>
        <v>tr</v>
      </c>
      <c r="I26" s="12">
        <f>0.3*'[1]ΣΥΣΤΑΣΗ ΤΡΟΦΙΜΩΝ'!AC139</f>
        <v>375</v>
      </c>
      <c r="J26" s="12" t="str">
        <f>'[1]ΣΥΣΤΑΣΗ ΤΡΟΦΙΜΩΝ'!AD139</f>
        <v>tr</v>
      </c>
      <c r="K26" s="12">
        <f>0.3*'[1]ΣΥΣΤΑΣΗ ΤΡΟΦΙΜΩΝ'!AE139</f>
        <v>0</v>
      </c>
      <c r="L26" s="12">
        <f>0.3*'[1]ΣΥΣΤΑΣΗ ΤΡΟΦΙΜΩΝ'!AF139</f>
        <v>0</v>
      </c>
      <c r="M26" s="12" t="str">
        <f>'[1]ΣΥΣΤΑΣΗ ΤΡΟΦΙΜΩΝ'!AG139</f>
        <v>tr</v>
      </c>
      <c r="N26" s="12">
        <f>'[1]ΣΥΣΤΑΣΗ ΤΡΟΦΙΜΩΝ'!AH139</f>
        <v>6.7924528301886795</v>
      </c>
      <c r="O26" s="12">
        <f>'[1]ΣΥΣΤΑΣΗ ΤΡΟΦΙΜΩΝ'!AI139</f>
        <v>86.0377358490566</v>
      </c>
      <c r="P26" s="12">
        <f>'[1]ΣΥΣΤΑΣΗ ΤΡΟΦΙΜΩΝ'!AJ139</f>
        <v>8.301886792452832</v>
      </c>
      <c r="Q26" s="12">
        <f>'[1]ΣΥΣΤΑΣΗ ΤΡΟΦΙΜΩΝ'!AK139</f>
        <v>0</v>
      </c>
      <c r="R26" s="12">
        <f>'[1]ΣΥΣΤΑΣΗ ΤΡΟΦΙΜΩΝ'!AL139</f>
        <v>0</v>
      </c>
      <c r="S26" s="12" t="str">
        <f>'[1]ΣΥΣΤΑΣΗ ΤΡΟΦΙΜΩΝ'!AM139</f>
        <v>n</v>
      </c>
      <c r="T26" s="12" t="str">
        <f>'[1]ΣΥΣΤΑΣΗ ΤΡΟΦΙΜΩΝ'!AN139</f>
        <v>n</v>
      </c>
      <c r="U26" s="13" t="str">
        <f>'[1]ΣΥΣΤΑΣΗ ΤΡΟΦΙΜΩΝ'!AO139</f>
        <v>n</v>
      </c>
    </row>
    <row r="27" spans="1:21" ht="14.25">
      <c r="A27" s="11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</row>
    <row r="28" spans="1:21" ht="14.25">
      <c r="A28" s="11" t="s">
        <v>32</v>
      </c>
      <c r="B28" s="12" t="s">
        <v>24</v>
      </c>
      <c r="C28" s="12">
        <f>'[1]ΣΥΣΤΑΣΗ ΤΡΟΦΙΜΩΝ'!W143*0.9</f>
        <v>0.108</v>
      </c>
      <c r="D28" s="12">
        <f>'[1]ΣΥΣΤΑΣΗ ΤΡΟΦΙΜΩΝ'!X143*0.95</f>
        <v>0.361</v>
      </c>
      <c r="E28" s="12">
        <f>'[1]ΣΥΣΤΑΣΗ ΤΡΟΦΙΜΩΝ'!Y143*0.95</f>
        <v>4702.5</v>
      </c>
      <c r="F28" s="12">
        <f>'[1]ΣΥΣΤΑΣΗ ΤΡΟΦΙΜΩΝ'!Z143*0.95</f>
        <v>0.95</v>
      </c>
      <c r="G28" s="12" t="s">
        <v>24</v>
      </c>
      <c r="H28" s="12" t="s">
        <v>24</v>
      </c>
      <c r="I28" s="12" t="s">
        <v>24</v>
      </c>
      <c r="J28" s="12">
        <f>'[1]ΣΥΣΤΑΣΗ ΤΡΟΦΙΜΩΝ'!AD143*0.7</f>
        <v>70.69999999999999</v>
      </c>
      <c r="K28" s="12" t="s">
        <v>24</v>
      </c>
      <c r="L28" s="12" t="s">
        <v>24</v>
      </c>
      <c r="M28" s="12" t="s">
        <v>24</v>
      </c>
      <c r="N28" s="12">
        <f>'[1]ΣΥΣΤΑΣΗ ΤΡΟΦΙΜΩΝ'!AH143</f>
        <v>12.857142857142858</v>
      </c>
      <c r="O28" s="12">
        <f>'[1]ΣΥΣΤΑΣΗ ΤΡΟΦΙΜΩΝ'!AI143</f>
        <v>31.428571428571427</v>
      </c>
      <c r="P28" s="12">
        <f>'[1]ΣΥΣΤΑΣΗ ΤΡΟΦΙΜΩΝ'!AJ143</f>
        <v>75.23809523809524</v>
      </c>
      <c r="Q28" s="12">
        <f>'[1]ΣΥΣΤΑΣΗ ΤΡΟΦΙΜΩΝ'!AK143</f>
        <v>0</v>
      </c>
      <c r="R28" s="12">
        <f>'[1]ΣΥΣΤΑΣΗ ΤΡΟΦΙΜΩΝ'!AL143</f>
        <v>0</v>
      </c>
      <c r="S28" s="12" t="s">
        <v>27</v>
      </c>
      <c r="T28" s="12" t="s">
        <v>27</v>
      </c>
      <c r="U28" s="13" t="s">
        <v>27</v>
      </c>
    </row>
    <row r="29" spans="1:47" ht="14.25">
      <c r="A29" s="11" t="s">
        <v>33</v>
      </c>
      <c r="B29" s="12" t="str">
        <f>'[1]ΣΥΣΤΑΣΗ ΤΡΟΦΙΜΩΝ'!V43</f>
        <v>n</v>
      </c>
      <c r="C29" s="12">
        <f>'[1]ΣΥΣΤΑΣΗ ΤΡΟΦΙΜΩΝ'!W43*0.9</f>
        <v>0.045000000000000005</v>
      </c>
      <c r="D29" s="12">
        <f>'[1]ΣΥΣΤΑΣΗ ΤΡΟΦΙΜΩΝ'!X43*0.95</f>
        <v>0.028499999999999998</v>
      </c>
      <c r="E29" s="12">
        <f>'[1]ΣΥΣΤΑΣΗ ΤΡΟΦΙΜΩΝ'!Y43*0.95</f>
        <v>589</v>
      </c>
      <c r="F29" s="12">
        <f>'[1]ΣΥΣΤΑΣΗ ΤΡΟΦΙΜΩΝ'!Z43*0.95</f>
        <v>0.475</v>
      </c>
      <c r="G29" s="12">
        <f>'[1]ΣΥΣΤΑΣΗ ΤΡΟΦΙΜΩΝ'!AA43*0.95</f>
        <v>0.1235</v>
      </c>
      <c r="H29" s="12">
        <f>'[1]ΣΥΣΤΑΣΗ ΤΡΟΦΙΜΩΝ'!AB43</f>
        <v>0</v>
      </c>
      <c r="I29" s="12">
        <f>'[1]ΣΥΣΤΑΣΗ ΤΡΟΦΙΜΩΝ'!AC43*0.75</f>
        <v>40.5</v>
      </c>
      <c r="J29" s="12">
        <f>'[1]ΣΥΣΤΑΣΗ ΤΡΟΦΙΜΩΝ'!AD43*0.7</f>
        <v>18.2</v>
      </c>
      <c r="K29" s="12">
        <f>'[1]ΣΥΣΤΑΣΗ ΤΡΟΦΙΜΩΝ'!AE43</f>
        <v>0</v>
      </c>
      <c r="L29" s="12">
        <f>'[1]ΣΥΣΤΑΣΗ ΤΡΟΦΙΜΩΝ'!AF43</f>
        <v>0</v>
      </c>
      <c r="M29" s="12">
        <f>'[1]ΣΥΣΤΑΣΗ ΤΡΟΦΙΜΩΝ'!AG43</f>
        <v>0.05</v>
      </c>
      <c r="N29" s="12">
        <f>'[1]ΣΥΣΤΑΣΗ ΤΡΟΦΙΜΩΝ'!AH43</f>
        <v>19.565217391304348</v>
      </c>
      <c r="O29" s="12">
        <f>'[1]ΣΥΣΤΑΣΗ ΤΡΟΦΙΜΩΝ'!AI43</f>
        <v>34.78260869565217</v>
      </c>
      <c r="P29" s="12">
        <f>'[1]ΣΥΣΤΑΣΗ ΤΡΟΦΙΜΩΝ'!AJ43</f>
        <v>52.17391304347826</v>
      </c>
      <c r="Q29" s="12">
        <f>'[1]ΣΥΣΤΑΣΗ ΤΡΟΦΙΜΩΝ'!AK43</f>
        <v>3.9130434782608696</v>
      </c>
      <c r="R29" s="12">
        <f>'[1]ΣΥΣΤΑΣΗ ΤΡΟΦΙΜΩΝ'!AL43</f>
        <v>48.69565217391305</v>
      </c>
      <c r="S29" s="12">
        <f>'[1]ΣΥΣΤΑΣΗ ΤΡΟΦΙΜΩΝ'!AM43</f>
        <v>0.1</v>
      </c>
      <c r="T29" s="12">
        <f>'[1]ΣΥΣΤΑΣΗ ΤΡΟΦΙΜΩΝ'!AN43</f>
        <v>0.1</v>
      </c>
      <c r="U29" s="13">
        <f>'[1]ΣΥΣΤΑΣΗ ΤΡΟΦΙΜΩΝ'!AO43</f>
        <v>0.2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1:21" ht="14.25">
      <c r="A30" s="11" t="s">
        <v>34</v>
      </c>
      <c r="B30" s="12">
        <f>1.54*'[1]ΣΥΣΤΑΣΗ ΤΡΟΦΙΜΩΝ'!V108</f>
        <v>4.62</v>
      </c>
      <c r="C30" s="12">
        <f>1.54*'[1]ΣΥΣΤΑΣΗ ΤΡΟΦΙΜΩΝ'!W108*0.9</f>
        <v>0.18018</v>
      </c>
      <c r="D30" s="12" t="str">
        <f>'[1]ΣΥΣΤΑΣΗ ΤΡΟΦΙΜΩΝ'!X108</f>
        <v>tr</v>
      </c>
      <c r="E30" s="12">
        <f>1.54*'[1]ΣΥΣΤΑΣΗ ΤΡΟΦΙΜΩΝ'!Y108*0.95</f>
        <v>14.629999999999999</v>
      </c>
      <c r="F30" s="12">
        <f>1.54*'[1]ΣΥΣΤΑΣΗ ΤΡΟΦΙΜΩΝ'!Z108*0.95</f>
        <v>1.0240999999999998</v>
      </c>
      <c r="G30" s="12">
        <f>1.54*'[1]ΣΥΣΤΑΣΗ ΤΡΟΦΙΜΩΝ'!AA108*0.95</f>
        <v>0.2926</v>
      </c>
      <c r="H30" s="12">
        <f>1.54*'[1]ΣΥΣΤΑΣΗ ΤΡΟΦΙΜΩΝ'!AB108</f>
        <v>0</v>
      </c>
      <c r="I30" s="12">
        <f>1.54*'[1]ΣΥΣΤΑΣΗ ΤΡΟΦΙΜΩΝ'!AC108*0.8</f>
        <v>20.944000000000003</v>
      </c>
      <c r="J30" s="12">
        <f>1.54*'[1]ΣΥΣΤΑΣΗ ΤΡΟΦΙΜΩΝ'!AD108*0.75</f>
        <v>5.775</v>
      </c>
      <c r="K30" s="12">
        <f>1.54*'[1]ΣΥΣΤΑΣΗ ΤΡΟΦΙΜΩΝ'!AE108</f>
        <v>0</v>
      </c>
      <c r="L30" s="12">
        <f>1.54*'[1]ΣΥΣΤΑΣΗ ΤΡΟΦΙΜΩΝ'!AF108</f>
        <v>0</v>
      </c>
      <c r="M30" s="12">
        <f>1.54*'[1]ΣΥΣΤΑΣΗ ΤΡΟΦΙΜΩΝ'!AG108</f>
        <v>0.4774</v>
      </c>
      <c r="N30" s="12">
        <f>'[1]ΣΥΣΤΑΣΗ ΤΡΟΦΙΜΩΝ'!AH108</f>
        <v>5</v>
      </c>
      <c r="O30" s="12">
        <f>'[1]ΣΥΣΤΑΣΗ ΤΡΟΦΙΜΩΝ'!AI108</f>
        <v>13.333333333333334</v>
      </c>
      <c r="P30" s="12">
        <f>'[1]ΣΥΣΤΑΣΗ ΤΡΟΦΙΜΩΝ'!AJ108</f>
        <v>87.77777777777777</v>
      </c>
      <c r="Q30" s="12">
        <f>'[1]ΣΥΣΤΑΣΗ ΤΡΟΦΙΜΩΝ'!AK108</f>
        <v>0</v>
      </c>
      <c r="R30" s="12">
        <f>'[1]ΣΥΣΤΑΣΗ ΤΡΟΦΙΜΩΝ'!AL108</f>
        <v>62.22222222222222</v>
      </c>
      <c r="S30" s="12" t="str">
        <f>'[1]ΣΥΣΤΑΣΗ ΤΡΟΦΙΜΩΝ'!AM108</f>
        <v>tr</v>
      </c>
      <c r="T30" s="12" t="str">
        <f>'[1]ΣΥΣΤΑΣΗ ΤΡΟΦΙΜΩΝ'!AN108</f>
        <v>tr</v>
      </c>
      <c r="U30" s="13">
        <f>1.54*'[1]ΣΥΣΤΑΣΗ ΤΡΟΦΙΜΩΝ'!AO108</f>
        <v>0.15400000000000003</v>
      </c>
    </row>
    <row r="31" spans="1:21" ht="14.25">
      <c r="A31" s="11" t="s">
        <v>35</v>
      </c>
      <c r="B31" s="12" t="str">
        <f>'[1]ΣΥΣΤΑΣΗ ΤΡΟΦΙΜΩΝ'!V23</f>
        <v>n</v>
      </c>
      <c r="C31" s="12" t="str">
        <f>'[1]ΣΥΣΤΑΣΗ ΤΡΟΦΙΜΩΝ'!W23</f>
        <v>tr</v>
      </c>
      <c r="D31" s="12" t="str">
        <f>'[1]ΣΥΣΤΑΣΗ ΤΡΟΦΙΜΩΝ'!X23</f>
        <v>tr</v>
      </c>
      <c r="E31" s="12">
        <f>'[1]ΣΥΣΤΑΣΗ ΤΡΟΦΙΜΩΝ'!Y23</f>
        <v>180</v>
      </c>
      <c r="F31" s="12" t="str">
        <f>'[1]ΣΥΣΤΑΣΗ ΤΡΟΦΙΜΩΝ'!Z23</f>
        <v>tr</v>
      </c>
      <c r="G31" s="12">
        <f>'[1]ΣΥΣΤΑΣΗ ΤΡΟΦΙΜΩΝ'!AA23</f>
        <v>0.02</v>
      </c>
      <c r="H31" s="12">
        <f>'[1]ΣΥΣΤΑΣΗ ΤΡΟΦΙΜΩΝ'!AB23</f>
        <v>0</v>
      </c>
      <c r="I31" s="12" t="str">
        <f>'[1]ΣΥΣΤΑΣΗ ΤΡΟΦΙΜΩΝ'!AC23</f>
        <v>tr</v>
      </c>
      <c r="J31" s="12">
        <f>'[1]ΣΥΣΤΑΣΗ ΤΡΟΦΙΜΩΝ'!AD23</f>
        <v>0</v>
      </c>
      <c r="K31" s="12">
        <f>'[1]ΣΥΣΤΑΣΗ ΤΡΟΦΙΜΩΝ'!AE23</f>
        <v>0</v>
      </c>
      <c r="L31" s="12">
        <f>'[1]ΣΥΣΤΑΣΗ ΤΡΟΦΙΜΩΝ'!AF23</f>
        <v>0</v>
      </c>
      <c r="M31" s="12">
        <f>'[1]ΣΥΣΤΑΣΗ ΤΡΟΦΙΜΩΝ'!AG23</f>
        <v>1.99</v>
      </c>
      <c r="N31" s="12">
        <f>'[1]ΣΥΣΤΑΣΗ ΤΡΟΦΙΜΩΝ'!AH23</f>
        <v>96.11650485436893</v>
      </c>
      <c r="O31" s="12">
        <f>'[1]ΣΥΣΤΑΣΗ ΤΡΟΦΙΜΩΝ'!AI23</f>
        <v>3.495145631067961</v>
      </c>
      <c r="P31" s="12">
        <v>0</v>
      </c>
      <c r="Q31" s="12">
        <f>'[1]ΣΥΣΤΑΣΗ ΤΡΟΦΙΜΩΝ'!AK23</f>
        <v>14.854368932038835</v>
      </c>
      <c r="R31" s="12">
        <v>0</v>
      </c>
      <c r="S31" s="12">
        <f>'[1]ΣΥΣΤΑΣΗ ΤΡΟΦΙΜΩΝ'!AM23</f>
        <v>1.7</v>
      </c>
      <c r="T31" s="12">
        <f>'[1]ΣΥΣΤΑΣΗ ΤΡΟΦΙΜΩΝ'!AN23</f>
        <v>5.7</v>
      </c>
      <c r="U31" s="13">
        <f>'[1]ΣΥΣΤΑΣΗ ΤΡΟΦΙΜΩΝ'!AO23</f>
        <v>1.3</v>
      </c>
    </row>
    <row r="32" spans="1:21" ht="14.25">
      <c r="A32" s="15" t="s">
        <v>36</v>
      </c>
      <c r="B32" s="12">
        <f aca="true" t="shared" si="3" ref="B32:M32">SUM(B22:B31)</f>
        <v>4.62</v>
      </c>
      <c r="C32" s="12">
        <f t="shared" si="3"/>
        <v>6.5461800000000006</v>
      </c>
      <c r="D32" s="12">
        <f t="shared" si="3"/>
        <v>1.4395</v>
      </c>
      <c r="E32" s="12">
        <f t="shared" si="3"/>
        <v>5486.13</v>
      </c>
      <c r="F32" s="12">
        <f t="shared" si="3"/>
        <v>12.0491</v>
      </c>
      <c r="G32" s="12">
        <f t="shared" si="3"/>
        <v>3.5411</v>
      </c>
      <c r="H32" s="12">
        <f t="shared" si="3"/>
        <v>0</v>
      </c>
      <c r="I32" s="12">
        <f t="shared" si="3"/>
        <v>744.444</v>
      </c>
      <c r="J32" s="12">
        <f t="shared" si="3"/>
        <v>94.675</v>
      </c>
      <c r="K32" s="12">
        <f t="shared" si="3"/>
        <v>0</v>
      </c>
      <c r="L32" s="12">
        <f t="shared" si="3"/>
        <v>0</v>
      </c>
      <c r="M32" s="12">
        <f t="shared" si="3"/>
        <v>16.627399999999998</v>
      </c>
      <c r="N32" s="19">
        <f>9*G15*100/C15</f>
        <v>28.18858682559935</v>
      </c>
      <c r="O32" s="19">
        <f>4*F15*100/C15</f>
        <v>11.818952364807599</v>
      </c>
      <c r="P32" s="19">
        <f>4*E15*100/C15</f>
        <v>64.18536594070362</v>
      </c>
      <c r="Q32" s="12">
        <f>9*S32*100/C15</f>
        <v>3.954729169083075</v>
      </c>
      <c r="R32" s="12">
        <f>4*K15*100/C15</f>
        <v>2.5806336488789365</v>
      </c>
      <c r="S32" s="12">
        <f>SUM(S22:S31)</f>
        <v>19.700000000000003</v>
      </c>
      <c r="T32" s="12">
        <f>SUM(T22:T31)</f>
        <v>84.47000000000001</v>
      </c>
      <c r="U32" s="13">
        <f>SUM(U22:U31)</f>
        <v>21.974</v>
      </c>
    </row>
    <row r="33" spans="1:21" ht="28.5">
      <c r="A33" s="15" t="s">
        <v>37</v>
      </c>
      <c r="B33" s="12">
        <f aca="true" t="shared" si="4" ref="B33:M33">100*B32/$B$15</f>
        <v>0.21</v>
      </c>
      <c r="C33" s="12">
        <f t="shared" si="4"/>
        <v>0.2975536363636364</v>
      </c>
      <c r="D33" s="12">
        <f t="shared" si="4"/>
        <v>0.06543181818181817</v>
      </c>
      <c r="E33" s="12">
        <f t="shared" si="4"/>
        <v>249.36954545454546</v>
      </c>
      <c r="F33" s="12">
        <f t="shared" si="4"/>
        <v>0.5476863636363636</v>
      </c>
      <c r="G33" s="12">
        <f t="shared" si="4"/>
        <v>0.1609590909090909</v>
      </c>
      <c r="H33" s="12">
        <f t="shared" si="4"/>
        <v>0</v>
      </c>
      <c r="I33" s="12">
        <f t="shared" si="4"/>
        <v>33.83836363636363</v>
      </c>
      <c r="J33" s="12">
        <f t="shared" si="4"/>
        <v>4.303409090909091</v>
      </c>
      <c r="K33" s="12">
        <f t="shared" si="4"/>
        <v>0</v>
      </c>
      <c r="L33" s="12">
        <f t="shared" si="4"/>
        <v>0</v>
      </c>
      <c r="M33" s="12">
        <f t="shared" si="4"/>
        <v>0.755790909090909</v>
      </c>
      <c r="N33" s="12"/>
      <c r="O33" s="12"/>
      <c r="P33" s="12"/>
      <c r="Q33" s="12"/>
      <c r="R33" s="12"/>
      <c r="S33" s="12">
        <f>100*S32/$B$15</f>
        <v>0.8954545454545455</v>
      </c>
      <c r="T33" s="12">
        <f>100*T32/$B$15</f>
        <v>3.8395454545454553</v>
      </c>
      <c r="U33" s="13">
        <f>100*U32/$B$15</f>
        <v>0.9988181818181818</v>
      </c>
    </row>
    <row r="34" spans="1:21" ht="28.5">
      <c r="A34" s="15" t="s">
        <v>38</v>
      </c>
      <c r="B34" s="12">
        <f aca="true" t="shared" si="5" ref="B34:M34">130*B33/100</f>
        <v>0.273</v>
      </c>
      <c r="C34" s="12">
        <f t="shared" si="5"/>
        <v>0.38681972727272734</v>
      </c>
      <c r="D34" s="12">
        <f t="shared" si="5"/>
        <v>0.08506136363636363</v>
      </c>
      <c r="E34" s="12">
        <f t="shared" si="5"/>
        <v>324.1804090909091</v>
      </c>
      <c r="F34" s="12">
        <f t="shared" si="5"/>
        <v>0.7119922727272727</v>
      </c>
      <c r="G34" s="12">
        <f t="shared" si="5"/>
        <v>0.20924681818181817</v>
      </c>
      <c r="H34" s="12">
        <f t="shared" si="5"/>
        <v>0</v>
      </c>
      <c r="I34" s="12">
        <f t="shared" si="5"/>
        <v>43.989872727272726</v>
      </c>
      <c r="J34" s="12">
        <f t="shared" si="5"/>
        <v>5.5944318181818184</v>
      </c>
      <c r="K34" s="12">
        <f t="shared" si="5"/>
        <v>0</v>
      </c>
      <c r="L34" s="12">
        <f t="shared" si="5"/>
        <v>0</v>
      </c>
      <c r="M34" s="12">
        <f t="shared" si="5"/>
        <v>0.9825281818181817</v>
      </c>
      <c r="N34" s="12"/>
      <c r="O34" s="12"/>
      <c r="P34" s="12"/>
      <c r="Q34" s="12"/>
      <c r="R34" s="12"/>
      <c r="S34" s="12">
        <f>130*S33/100</f>
        <v>1.1640909090909093</v>
      </c>
      <c r="T34" s="12">
        <f>130*T33/100</f>
        <v>4.991409090909092</v>
      </c>
      <c r="U34" s="13">
        <f>130*U33/100</f>
        <v>1.2984636363636364</v>
      </c>
    </row>
    <row r="35" spans="1:21" ht="14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43" spans="1:23" s="12" customFormat="1" ht="14.25">
      <c r="A43" s="19"/>
      <c r="W43" s="19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&amp;C54</oddFoot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2011-08-06T06:09:16Z</dcterms:created>
  <dcterms:modified xsi:type="dcterms:W3CDTF">2011-08-06T06:09:30Z</dcterms:modified>
  <cp:category/>
  <cp:version/>
  <cp:contentType/>
  <cp:contentStatus/>
</cp:coreProperties>
</file>