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935" activeTab="0"/>
  </bookViews>
  <sheets>
    <sheet name="Πατάτες γιαχνί (Κλήρου)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XARA</author>
  </authors>
  <commentList>
    <comment ref="A11" authorId="0">
      <text>
        <r>
          <rPr>
            <b/>
            <sz val="9"/>
            <rFont val="Tahoma"/>
            <family val="2"/>
          </rPr>
          <t>μπαχαρικό</t>
        </r>
      </text>
    </comment>
    <comment ref="A27" authorId="0">
      <text>
        <r>
          <rPr>
            <b/>
            <sz val="9"/>
            <rFont val="Tahoma"/>
            <family val="2"/>
          </rPr>
          <t>μπαχαρικό</t>
        </r>
      </text>
    </comment>
  </commentList>
</comments>
</file>

<file path=xl/sharedStrings.xml><?xml version="1.0" encoding="utf-8"?>
<sst xmlns="http://schemas.openxmlformats.org/spreadsheetml/2006/main" count="94" uniqueCount="56">
  <si>
    <t>ΠΑΤΑΤΕΣ ΓΙΑΧΝΙ (ΚΛΗΡΟΥ)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</si>
  <si>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</si>
  <si>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</si>
  <si>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</si>
  <si>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</si>
  <si>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</si>
  <si>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</si>
  <si>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</si>
  <si>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</si>
  <si>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</si>
  <si>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</si>
  <si>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</si>
  <si>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</si>
  <si>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</si>
  <si>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</si>
  <si>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</si>
  <si>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</si>
  <si>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</si>
  <si>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</si>
  <si>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</si>
  <si>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</si>
  <si>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</si>
  <si>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</si>
  <si>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πατάτες</t>
  </si>
  <si>
    <t>1/2 φλιτζ ελαιόλαδο</t>
  </si>
  <si>
    <t>tr</t>
  </si>
  <si>
    <t>1 κρεμμύδι ψιλοκομμένο</t>
  </si>
  <si>
    <t>σάλτσα</t>
  </si>
  <si>
    <t>1 φλιτζ ρύζι</t>
  </si>
  <si>
    <t>αλάτι</t>
  </si>
  <si>
    <t>αρτισιά</t>
  </si>
  <si>
    <t>κανέλα</t>
  </si>
  <si>
    <t>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</si>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</sst>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4"/>
      <color indexed="8"/>
      <name val="Courier New"/>
      <family val="3"/>
    </font>
    <font>
      <sz val="11"/>
      <color indexed="8"/>
      <name val="Cambria"/>
      <family val="1"/>
    </font>
    <font>
      <b/>
      <sz val="9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20" fillId="0" borderId="0" xfId="56" applyNumberFormat="1" applyFont="1" applyAlignment="1">
      <alignment wrapText="1" shrinkToFit="1"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0" xfId="56" applyNumberFormat="1" applyFont="1">
      <alignment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9" xfId="0" applyNumberFormat="1" applyFont="1" applyBorder="1" applyAlignment="1">
      <alignment wrapText="1"/>
    </xf>
    <xf numFmtId="2" fontId="21" fillId="0" borderId="19" xfId="0" applyNumberFormat="1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M22">
            <v>14</v>
          </cell>
          <cell r="AN22">
            <v>69.7</v>
          </cell>
          <cell r="AO22">
            <v>11.2</v>
          </cell>
        </row>
        <row r="73">
          <cell r="B73">
            <v>383</v>
          </cell>
          <cell r="C73">
            <v>11.4</v>
          </cell>
          <cell r="D73">
            <v>85.8</v>
          </cell>
          <cell r="E73">
            <v>7.3</v>
          </cell>
          <cell r="F73">
            <v>3.6</v>
          </cell>
          <cell r="G73">
            <v>2.7</v>
          </cell>
          <cell r="H73">
            <v>0</v>
          </cell>
          <cell r="I73">
            <v>85.8</v>
          </cell>
          <cell r="K73">
            <v>51</v>
          </cell>
          <cell r="L73">
            <v>150</v>
          </cell>
          <cell r="M73">
            <v>32</v>
          </cell>
          <cell r="N73">
            <v>10</v>
          </cell>
          <cell r="O73">
            <v>1.2</v>
          </cell>
          <cell r="P73">
            <v>4</v>
          </cell>
          <cell r="Q73">
            <v>150</v>
          </cell>
          <cell r="R73">
            <v>0.5</v>
          </cell>
          <cell r="S73">
            <v>1.8</v>
          </cell>
          <cell r="T73">
            <v>0.37</v>
          </cell>
          <cell r="U73">
            <v>10</v>
          </cell>
          <cell r="V73">
            <v>14</v>
          </cell>
          <cell r="W73">
            <v>0.41</v>
          </cell>
          <cell r="X73">
            <v>0.02</v>
          </cell>
          <cell r="Y73">
            <v>0</v>
          </cell>
          <cell r="Z73">
            <v>4.2</v>
          </cell>
          <cell r="AA73">
            <v>0.31</v>
          </cell>
          <cell r="AB73">
            <v>0</v>
          </cell>
          <cell r="AC73">
            <v>20</v>
          </cell>
          <cell r="AD73">
            <v>0</v>
          </cell>
          <cell r="AE73">
            <v>0</v>
          </cell>
          <cell r="AF73">
            <v>0</v>
          </cell>
          <cell r="AG73">
            <v>0.1</v>
          </cell>
          <cell r="AH73">
            <v>8.459530026109661</v>
          </cell>
          <cell r="AI73">
            <v>7.624020887728459</v>
          </cell>
          <cell r="AJ73">
            <v>89.60835509138381</v>
          </cell>
          <cell r="AK73">
            <v>2.1148825065274153</v>
          </cell>
          <cell r="AM73">
            <v>0.9</v>
          </cell>
          <cell r="AN73">
            <v>0.9</v>
          </cell>
          <cell r="AO73">
            <v>1.3</v>
          </cell>
        </row>
        <row r="104">
          <cell r="B104">
            <v>14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22.857142857142858</v>
          </cell>
          <cell r="AJ104">
            <v>85.71428571428571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O108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Y61" t="str">
            <v>tr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M61" t="str">
            <v>tr</v>
          </cell>
          <cell r="AN61" t="str">
            <v>tr</v>
          </cell>
          <cell r="AO61">
            <v>0.1</v>
          </cell>
        </row>
        <row r="62">
          <cell r="AL62">
            <v>3.5294117647058822</v>
          </cell>
        </row>
        <row r="63">
          <cell r="AL63">
            <v>6.233766233766234</v>
          </cell>
        </row>
        <row r="64">
          <cell r="AL64">
            <v>3.8461538461538463</v>
          </cell>
        </row>
        <row r="65">
          <cell r="AL65">
            <v>3.6793692509855456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55" zoomScaleNormal="55" zoomScalePageLayoutView="55" workbookViewId="0" topLeftCell="A1">
      <selection activeCell="A1" sqref="A1:IV2"/>
    </sheetView>
  </sheetViews>
  <sheetFormatPr defaultColWidth="9.140625" defaultRowHeight="15"/>
  <cols>
    <col min="1" max="1" width="25.57421875" style="21" customWidth="1"/>
    <col min="2" max="2" width="13.00390625" style="9" customWidth="1"/>
    <col min="3" max="3" width="9.140625" style="9" customWidth="1"/>
    <col min="4" max="4" width="12.57421875" style="9" customWidth="1"/>
    <col min="5" max="5" width="16.140625" style="9" customWidth="1"/>
    <col min="6" max="8" width="9.140625" style="9" customWidth="1"/>
    <col min="9" max="9" width="11.57421875" style="9" customWidth="1"/>
    <col min="10" max="12" width="9.140625" style="9" customWidth="1"/>
    <col min="13" max="13" width="11.57421875" style="9" customWidth="1"/>
    <col min="14" max="14" width="12.57421875" style="9" customWidth="1"/>
    <col min="15" max="15" width="9.140625" style="9" customWidth="1"/>
    <col min="16" max="16" width="13.28125" style="9" customWidth="1"/>
    <col min="17" max="17" width="9.8515625" style="9" customWidth="1"/>
    <col min="18" max="18" width="11.28125" style="9" customWidth="1"/>
    <col min="19" max="19" width="10.57421875" style="9" customWidth="1"/>
    <col min="20" max="21" width="9.140625" style="9" customWidth="1"/>
    <col min="22" max="22" width="11.28125" style="9" customWidth="1"/>
    <col min="23" max="16384" width="9.140625" style="9" customWidth="1"/>
  </cols>
  <sheetData>
    <row r="1" spans="1:47" s="2" customFormat="1" ht="18.75">
      <c r="A1" s="1" t="s">
        <v>0</v>
      </c>
      <c r="B1" s="1"/>
      <c r="C1" s="1"/>
      <c r="D1" s="1"/>
      <c r="AR1" s="3"/>
      <c r="AS1" s="3"/>
      <c r="AT1" s="3"/>
      <c r="AU1" s="3"/>
    </row>
    <row r="2" spans="1:4" s="2" customFormat="1" ht="18.75">
      <c r="A2" s="1" t="s">
        <v>1</v>
      </c>
      <c r="B2" s="1"/>
      <c r="C2" s="1"/>
      <c r="D2" s="1"/>
    </row>
    <row r="3" ht="15"/>
    <row r="4" spans="1:47" ht="4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22" ht="15">
      <c r="A5" s="10" t="s">
        <v>23</v>
      </c>
      <c r="B5" s="11">
        <v>800</v>
      </c>
      <c r="C5" s="11">
        <f>10*'[2]ΣΥΣΤΑΣΗ ΤΡΟΦΙΜΩΝ'!B61</f>
        <v>750</v>
      </c>
      <c r="D5" s="11">
        <f>10*'[2]ΣΥΣΤΑΣΗ ΤΡΟΦΙΜΩΝ'!C61</f>
        <v>790</v>
      </c>
      <c r="E5" s="11">
        <f>10*'[2]ΣΥΣΤΑΣΗ ΤΡΟΦΙΜΩΝ'!D61</f>
        <v>172</v>
      </c>
      <c r="F5" s="11">
        <f>10*'[2]ΣΥΣΤΑΣΗ ΤΡΟΦΙΜΩΝ'!E61</f>
        <v>21</v>
      </c>
      <c r="G5" s="11">
        <f>10*'[2]ΣΥΣΤΑΣΗ ΤΡΟΦΙΜΩΝ'!F61</f>
        <v>2</v>
      </c>
      <c r="H5" s="11">
        <f>10*'[2]ΣΥΣΤΑΣΗ ΤΡΟΦΙΜΩΝ'!G61</f>
        <v>16</v>
      </c>
      <c r="I5" s="11">
        <f>10*'[2]ΣΥΣΤΑΣΗ ΤΡΟΦΙΜΩΝ'!H61</f>
        <v>0</v>
      </c>
      <c r="J5" s="11">
        <f>10*'[2]ΣΥΣΤΑΣΗ ΤΡΟΦΙΜΩΝ'!I61</f>
        <v>166</v>
      </c>
      <c r="K5" s="11">
        <f>10*'[2]ΣΥΣΤΑΣΗ ΤΡΟΦΙΜΩΝ'!J61</f>
        <v>6</v>
      </c>
      <c r="L5" s="11">
        <f>10*'[2]ΣΥΣΤΑΣΗ ΤΡΟΦΙΜΩΝ'!K61</f>
        <v>50</v>
      </c>
      <c r="M5" s="11">
        <f>10*'[2]ΣΥΣΤΑΣΗ ΤΡΟΦΙΜΩΝ'!L61</f>
        <v>370</v>
      </c>
      <c r="N5" s="11">
        <f>10*'[2]ΣΥΣΤΑΣΗ ΤΡΟΦΙΜΩΝ'!M61</f>
        <v>170</v>
      </c>
      <c r="O5" s="11">
        <f>10*'[2]ΣΥΣΤΑΣΗ ΤΡΟΦΙΜΩΝ'!N61</f>
        <v>660</v>
      </c>
      <c r="P5" s="11">
        <f>10*'[2]ΣΥΣΤΑΣΗ ΤΡΟΦΙΜΩΝ'!O61</f>
        <v>1</v>
      </c>
      <c r="Q5" s="11">
        <f>10*'[2]ΣΥΣΤΑΣΗ ΤΡΟΦΙΜΩΝ'!P61</f>
        <v>70</v>
      </c>
      <c r="R5" s="11">
        <f>10*'[2]ΣΥΣΤΑΣΗ ΤΡΟΦΙΜΩΝ'!Q61</f>
        <v>3600</v>
      </c>
      <c r="S5" s="11">
        <f>10*'[2]ΣΥΣΤΑΣΗ ΤΡΟΦΙΜΩΝ'!R61</f>
        <v>4</v>
      </c>
      <c r="T5" s="11">
        <f>10*'[2]ΣΥΣΤΑΣΗ ΤΡΟΦΙΜΩΝ'!S61</f>
        <v>3</v>
      </c>
      <c r="U5" s="11">
        <f>10*'[2]ΣΥΣΤΑΣΗ ΤΡΟΦΙΜΩΝ'!T61</f>
        <v>0.8</v>
      </c>
      <c r="V5" s="12">
        <f>10*'[2]ΣΥΣΤΑΣΗ ΤΡΟΦΙΜΩΝ'!U61</f>
        <v>10</v>
      </c>
    </row>
    <row r="6" spans="1:22" ht="15">
      <c r="A6" s="13" t="s">
        <v>24</v>
      </c>
      <c r="B6" s="11">
        <v>110</v>
      </c>
      <c r="C6" s="11">
        <f>1.1*'[1]ΣΥΣΤΑΣΗ ΤΡΟΦΙΜΩΝ'!B22</f>
        <v>988.9000000000001</v>
      </c>
      <c r="D6" s="11" t="s">
        <v>25</v>
      </c>
      <c r="E6" s="11" t="s">
        <v>25</v>
      </c>
      <c r="F6" s="11" t="s">
        <v>25</v>
      </c>
      <c r="G6" s="11">
        <f>1.1*'[1]ΣΥΣΤΑΣΗ ΤΡΟΦΙΜΩΝ'!F22</f>
        <v>109.89000000000001</v>
      </c>
      <c r="H6" s="11">
        <f>1.1*'[1]ΣΥΣΤΑΣΗ ΤΡΟΦΙΜΩΝ'!G22</f>
        <v>0</v>
      </c>
      <c r="I6" s="11">
        <f>1.1*'[1]ΣΥΣΤΑΣΗ ΤΡΟΦΙΜΩΝ'!H22</f>
        <v>0</v>
      </c>
      <c r="J6" s="11">
        <f>1.1*'[1]ΣΥΣΤΑΣΗ ΤΡΟΦΙΜΩΝ'!I22</f>
        <v>0</v>
      </c>
      <c r="K6" s="11">
        <f>1.1*'[1]ΣΥΣΤΑΣΗ ΤΡΟΦΙΜΩΝ'!J22</f>
        <v>0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  <c r="S6" s="11" t="s">
        <v>25</v>
      </c>
      <c r="T6" s="11" t="s">
        <v>25</v>
      </c>
      <c r="U6" s="11" t="s">
        <v>25</v>
      </c>
      <c r="V6" s="12" t="s">
        <v>25</v>
      </c>
    </row>
    <row r="7" spans="1:22" ht="30">
      <c r="A7" s="13" t="s">
        <v>26</v>
      </c>
      <c r="B7" s="11">
        <v>85</v>
      </c>
      <c r="C7" s="11">
        <f>0.85*'[1]ΣΥΣΤΑΣΗ ΤΡΟΦΙΜΩΝ'!B108</f>
        <v>30.599999999999998</v>
      </c>
      <c r="D7" s="11">
        <f>0.85*'[1]ΣΥΣΤΑΣΗ ΤΡΟΦΙΜΩΝ'!C108</f>
        <v>75.64999999999999</v>
      </c>
      <c r="E7" s="11">
        <f>0.85*'[1]ΣΥΣΤΑΣΗ ΤΡΟΦΙΜΩΝ'!D108</f>
        <v>6.715</v>
      </c>
      <c r="F7" s="11">
        <f>0.85*'[1]ΣΥΣΤΑΣΗ ΤΡΟΦΙΜΩΝ'!E108</f>
        <v>1.02</v>
      </c>
      <c r="G7" s="11">
        <f>0.85*'[1]ΣΥΣΤΑΣΗ ΤΡΟΦΙΜΩΝ'!F108</f>
        <v>0.17</v>
      </c>
      <c r="H7" s="11">
        <f>0.85*'[1]ΣΥΣΤΑΣΗ ΤΡΟΦΙΜΩΝ'!G108</f>
        <v>1.275</v>
      </c>
      <c r="I7" s="11">
        <f>0.85*'[1]ΣΥΣΤΑΣΗ ΤΡΟΦΙΜΩΝ'!H108</f>
        <v>0</v>
      </c>
      <c r="J7" s="11" t="s">
        <v>25</v>
      </c>
      <c r="K7" s="11">
        <f>0.85*'[1]ΣΥΣΤΑΣΗ ΤΡΟΦΙΜΩΝ'!J108</f>
        <v>4.76</v>
      </c>
      <c r="L7" s="11">
        <f>0.85*'[1]ΣΥΣΤΑΣΗ ΤΡΟΦΙΜΩΝ'!K108</f>
        <v>21.25</v>
      </c>
      <c r="M7" s="11">
        <f>0.85*'[1]ΣΥΣΤΑΣΗ ΤΡΟΦΙΜΩΝ'!L108</f>
        <v>25.5</v>
      </c>
      <c r="N7" s="11">
        <f>0.85*'[1]ΣΥΣΤΑΣΗ ΤΡΟΦΙΜΩΝ'!M108</f>
        <v>3.4</v>
      </c>
      <c r="O7" s="11">
        <f>0.85*'[1]ΣΥΣΤΑΣΗ ΤΡΟΦΙΜΩΝ'!N108</f>
        <v>21.25</v>
      </c>
      <c r="P7" s="11">
        <f>0.85*'[1]ΣΥΣΤΑΣΗ ΤΡΟΦΙΜΩΝ'!O108</f>
        <v>0.085</v>
      </c>
      <c r="Q7" s="11">
        <f>0.85*'[1]ΣΥΣΤΑΣΗ ΤΡΟΦΙΜΩΝ'!P108</f>
        <v>2.55</v>
      </c>
      <c r="R7" s="11">
        <f>0.85*'[1]ΣΥΣΤΑΣΗ ΤΡΟΦΙΜΩΝ'!Q108</f>
        <v>136</v>
      </c>
      <c r="S7" s="11">
        <f>0.85*'[1]ΣΥΣΤΑΣΗ ΤΡΟΦΙΜΩΝ'!R108</f>
        <v>0.255</v>
      </c>
      <c r="T7" s="11">
        <f>0.85*'[1]ΣΥΣΤΑΣΗ ΤΡΟΦΙΜΩΝ'!S108</f>
        <v>0.17</v>
      </c>
      <c r="U7" s="11">
        <f>0.85*'[1]ΣΥΣΤΑΣΗ ΤΡΟΦΙΜΩΝ'!T108</f>
        <v>0.0425</v>
      </c>
      <c r="V7" s="12">
        <f>0.85*'[1]ΣΥΣΤΑΣΗ ΤΡΟΦΙΜΩΝ'!U108</f>
        <v>0.85</v>
      </c>
    </row>
    <row r="8" spans="1:22" ht="15">
      <c r="A8" s="13" t="s">
        <v>27</v>
      </c>
      <c r="B8" s="11">
        <v>250</v>
      </c>
      <c r="C8" s="11">
        <f>2.5*'[1]ΣΥΣΤΑΣΗ ΤΡΟΦΙΜΩΝ'!B104</f>
        <v>35</v>
      </c>
      <c r="D8" s="11">
        <f>2.5*'[1]ΣΥΣΤΑΣΗ ΤΡΟΦΙΜΩΝ'!C104</f>
        <v>234.5</v>
      </c>
      <c r="E8" s="11">
        <f>2.5*'[1]ΣΥΣΤΑΣΗ ΤΡΟΦΙΜΩΝ'!D104</f>
        <v>7.5</v>
      </c>
      <c r="F8" s="11">
        <f>2.5*'[1]ΣΥΣΤΑΣΗ ΤΡΟΦΙΜΩΝ'!E104</f>
        <v>2</v>
      </c>
      <c r="G8" s="11" t="s">
        <v>25</v>
      </c>
      <c r="H8" s="11">
        <f>2.5*'[1]ΣΥΣΤΑΣΗ ΤΡΟΦΙΜΩΝ'!G104</f>
        <v>1.5</v>
      </c>
      <c r="I8" s="11">
        <f>2.5*'[1]ΣΥΣΤΑΣΗ ΤΡΟΦΙΜΩΝ'!H104</f>
        <v>0</v>
      </c>
      <c r="J8" s="11" t="s">
        <v>25</v>
      </c>
      <c r="K8" s="11">
        <f>2.5*'[1]ΣΥΣΤΑΣΗ ΤΡΟΦΙΜΩΝ'!J104</f>
        <v>7.5</v>
      </c>
      <c r="L8" s="11">
        <f>2.5*'[1]ΣΥΣΤΑΣΗ ΤΡΟΦΙΜΩΝ'!K104</f>
        <v>25</v>
      </c>
      <c r="M8" s="11">
        <f>2.5*'[1]ΣΥΣΤΑΣΗ ΤΡΟΦΙΜΩΝ'!L104</f>
        <v>47.5</v>
      </c>
      <c r="N8" s="11">
        <f>2.5*'[1]ΣΥΣΤΑΣΗ ΤΡΟΦΙΜΩΝ'!M104</f>
        <v>25</v>
      </c>
      <c r="O8" s="11">
        <f>2.5*'[1]ΣΥΣΤΑΣΗ ΤΡΟΦΙΜΩΝ'!N104</f>
        <v>1000</v>
      </c>
      <c r="P8" s="11">
        <f>2.5*'[1]ΣΥΣΤΑΣΗ ΤΡΟΦΙΜΩΝ'!O104</f>
        <v>0.25</v>
      </c>
      <c r="Q8" s="11">
        <f>2.5*'[1]ΣΥΣΤΑΣΗ ΤΡΟΦΙΜΩΝ'!P104</f>
        <v>575</v>
      </c>
      <c r="R8" s="11">
        <f>2.5*'[1]ΣΥΣΤΑΣΗ ΤΡΟΦΙΜΩΝ'!Q104</f>
        <v>575</v>
      </c>
      <c r="S8" s="11">
        <f>2.5*'[1]ΣΥΣΤΑΣΗ ΤΡΟΦΙΜΩΝ'!R104</f>
        <v>1</v>
      </c>
      <c r="T8" s="11">
        <f>2.5*'[1]ΣΥΣΤΑΣΗ ΤΡΟΦΙΜΩΝ'!S104</f>
        <v>0.25</v>
      </c>
      <c r="U8" s="11">
        <f>2.5*'[1]ΣΥΣΤΑΣΗ ΤΡΟΦΙΜΩΝ'!T104</f>
        <v>0.15</v>
      </c>
      <c r="V8" s="12" t="s">
        <v>25</v>
      </c>
    </row>
    <row r="9" spans="1:22" ht="15">
      <c r="A9" s="13" t="s">
        <v>28</v>
      </c>
      <c r="B9" s="11">
        <v>200</v>
      </c>
      <c r="C9" s="11">
        <f>2*'[1]ΣΥΣΤΑΣΗ ΤΡΟΦΙΜΩΝ'!B73</f>
        <v>766</v>
      </c>
      <c r="D9" s="11">
        <f>2*'[1]ΣΥΣΤΑΣΗ ΤΡΟΦΙΜΩΝ'!C73</f>
        <v>22.8</v>
      </c>
      <c r="E9" s="11">
        <f>2*'[1]ΣΥΣΤΑΣΗ ΤΡΟΦΙΜΩΝ'!D73</f>
        <v>171.6</v>
      </c>
      <c r="F9" s="11">
        <f>2*'[1]ΣΥΣΤΑΣΗ ΤΡΟΦΙΜΩΝ'!E73</f>
        <v>14.6</v>
      </c>
      <c r="G9" s="11">
        <f>2*'[1]ΣΥΣΤΑΣΗ ΤΡΟΦΙΜΩΝ'!F73</f>
        <v>7.2</v>
      </c>
      <c r="H9" s="11">
        <f>2*'[1]ΣΥΣΤΑΣΗ ΤΡΟΦΙΜΩΝ'!G73</f>
        <v>5.4</v>
      </c>
      <c r="I9" s="11">
        <f>2*'[1]ΣΥΣΤΑΣΗ ΤΡΟΦΙΜΩΝ'!H73</f>
        <v>0</v>
      </c>
      <c r="J9" s="11">
        <f>2*'[1]ΣΥΣΤΑΣΗ ΤΡΟΦΙΜΩΝ'!I73</f>
        <v>171.6</v>
      </c>
      <c r="K9" s="11" t="s">
        <v>25</v>
      </c>
      <c r="L9" s="11">
        <f>2*'[1]ΣΥΣΤΑΣΗ ΤΡΟΦΙΜΩΝ'!K73</f>
        <v>102</v>
      </c>
      <c r="M9" s="11">
        <f>2*'[1]ΣΥΣΤΑΣΗ ΤΡΟΦΙΜΩΝ'!L73*0.95</f>
        <v>285</v>
      </c>
      <c r="N9" s="11">
        <f>2*'[1]ΣΥΣΤΑΣΗ ΤΡΟΦΙΜΩΝ'!M73</f>
        <v>64</v>
      </c>
      <c r="O9" s="11">
        <f>2*'[1]ΣΥΣΤΑΣΗ ΤΡΟΦΙΜΩΝ'!N73</f>
        <v>20</v>
      </c>
      <c r="P9" s="11">
        <f>2*'[1]ΣΥΣΤΑΣΗ ΤΡΟΦΙΜΩΝ'!O73</f>
        <v>2.4</v>
      </c>
      <c r="Q9" s="11">
        <f>2*'[1]ΣΥΣΤΑΣΗ ΤΡΟΦΙΜΩΝ'!P73</f>
        <v>8</v>
      </c>
      <c r="R9" s="11">
        <f>2*'[1]ΣΥΣΤΑΣΗ ΤΡΟΦΙΜΩΝ'!Q73*0.95</f>
        <v>285</v>
      </c>
      <c r="S9" s="11">
        <f>2*'[1]ΣΥΣΤΑΣΗ ΤΡΟΦΙΜΩΝ'!R73</f>
        <v>1</v>
      </c>
      <c r="T9" s="11">
        <f>2*'[1]ΣΥΣΤΑΣΗ ΤΡΟΦΙΜΩΝ'!S73</f>
        <v>3.6</v>
      </c>
      <c r="U9" s="11">
        <f>2*'[1]ΣΥΣΤΑΣΗ ΤΡΟΦΙΜΩΝ'!T73*0.95</f>
        <v>0.703</v>
      </c>
      <c r="V9" s="12">
        <f>2*'[1]ΣΥΣΤΑΣΗ ΤΡΟΦΙΜΩΝ'!U73</f>
        <v>20</v>
      </c>
    </row>
    <row r="10" spans="1:22" ht="15">
      <c r="A10" s="13" t="s">
        <v>29</v>
      </c>
      <c r="B10" s="11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1800</v>
      </c>
      <c r="P10" s="11"/>
      <c r="Q10" s="11">
        <v>1200</v>
      </c>
      <c r="R10" s="11"/>
      <c r="S10" s="11"/>
      <c r="T10" s="11"/>
      <c r="U10" s="11"/>
      <c r="V10" s="12"/>
    </row>
    <row r="11" spans="1:47" ht="15">
      <c r="A11" s="13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AR11" s="14"/>
      <c r="AS11" s="14"/>
      <c r="AT11" s="14"/>
      <c r="AU11" s="14"/>
    </row>
    <row r="12" spans="1:47" ht="15">
      <c r="A12" s="13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AR12" s="14"/>
      <c r="AS12" s="14"/>
      <c r="AT12" s="14"/>
      <c r="AU12" s="14"/>
    </row>
    <row r="13" spans="1:22" ht="15">
      <c r="A13" s="13" t="s">
        <v>32</v>
      </c>
      <c r="B13" s="11">
        <v>480</v>
      </c>
      <c r="C13" s="11"/>
      <c r="D13" s="11">
        <v>480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5">
      <c r="A14" s="15" t="s">
        <v>33</v>
      </c>
      <c r="B14" s="16">
        <f>SUM(B5:B13)</f>
        <v>1928</v>
      </c>
      <c r="C14" s="16">
        <f>SUM(C5:C12)</f>
        <v>2570.5</v>
      </c>
      <c r="D14" s="16">
        <f>SUM(D5:D13)</f>
        <v>1602.95</v>
      </c>
      <c r="E14" s="16">
        <f aca="true" t="shared" si="0" ref="E14:V14">SUM(E5:E12)</f>
        <v>357.815</v>
      </c>
      <c r="F14" s="16">
        <f t="shared" si="0"/>
        <v>38.62</v>
      </c>
      <c r="G14" s="16">
        <f t="shared" si="0"/>
        <v>119.26000000000002</v>
      </c>
      <c r="H14" s="16">
        <f t="shared" si="0"/>
        <v>24.174999999999997</v>
      </c>
      <c r="I14" s="16">
        <f t="shared" si="0"/>
        <v>0</v>
      </c>
      <c r="J14" s="16">
        <f t="shared" si="0"/>
        <v>337.6</v>
      </c>
      <c r="K14" s="16">
        <f t="shared" si="0"/>
        <v>18.259999999999998</v>
      </c>
      <c r="L14" s="16">
        <f t="shared" si="0"/>
        <v>198.25</v>
      </c>
      <c r="M14" s="16">
        <f t="shared" si="0"/>
        <v>728</v>
      </c>
      <c r="N14" s="16">
        <f t="shared" si="0"/>
        <v>262.4</v>
      </c>
      <c r="O14" s="16">
        <f t="shared" si="0"/>
        <v>3501.25</v>
      </c>
      <c r="P14" s="16">
        <f t="shared" si="0"/>
        <v>3.735</v>
      </c>
      <c r="Q14" s="16">
        <f t="shared" si="0"/>
        <v>1855.55</v>
      </c>
      <c r="R14" s="16">
        <f t="shared" si="0"/>
        <v>4596</v>
      </c>
      <c r="S14" s="16">
        <f t="shared" si="0"/>
        <v>6.255</v>
      </c>
      <c r="T14" s="16">
        <f t="shared" si="0"/>
        <v>7.02</v>
      </c>
      <c r="U14" s="16">
        <f t="shared" si="0"/>
        <v>1.6955</v>
      </c>
      <c r="V14" s="17">
        <f t="shared" si="0"/>
        <v>30.85</v>
      </c>
    </row>
    <row r="15" spans="1:22" ht="30">
      <c r="A15" s="15" t="s">
        <v>34</v>
      </c>
      <c r="B15" s="16">
        <v>100</v>
      </c>
      <c r="C15" s="16">
        <f aca="true" t="shared" si="1" ref="C15:V15">100*C14/$B$14</f>
        <v>133.3246887966805</v>
      </c>
      <c r="D15" s="16">
        <f t="shared" si="1"/>
        <v>83.1405601659751</v>
      </c>
      <c r="E15" s="16">
        <f t="shared" si="1"/>
        <v>18.55886929460581</v>
      </c>
      <c r="F15" s="16">
        <f t="shared" si="1"/>
        <v>2.0031120331950203</v>
      </c>
      <c r="G15" s="16">
        <f t="shared" si="1"/>
        <v>6.185684647302906</v>
      </c>
      <c r="H15" s="16">
        <f t="shared" si="1"/>
        <v>1.2538900414937757</v>
      </c>
      <c r="I15" s="16">
        <f t="shared" si="1"/>
        <v>0</v>
      </c>
      <c r="J15" s="16">
        <f t="shared" si="1"/>
        <v>17.510373443983404</v>
      </c>
      <c r="K15" s="16">
        <f t="shared" si="1"/>
        <v>0.9470954356846472</v>
      </c>
      <c r="L15" s="16">
        <f t="shared" si="1"/>
        <v>10.282676348547717</v>
      </c>
      <c r="M15" s="16">
        <f t="shared" si="1"/>
        <v>37.75933609958506</v>
      </c>
      <c r="N15" s="16">
        <f t="shared" si="1"/>
        <v>13.609958506224064</v>
      </c>
      <c r="O15" s="16">
        <f t="shared" si="1"/>
        <v>181.60010373443984</v>
      </c>
      <c r="P15" s="16">
        <f t="shared" si="1"/>
        <v>0.1937240663900415</v>
      </c>
      <c r="Q15" s="16">
        <f t="shared" si="1"/>
        <v>96.24221991701245</v>
      </c>
      <c r="R15" s="16">
        <f t="shared" si="1"/>
        <v>238.38174273858922</v>
      </c>
      <c r="S15" s="16">
        <f t="shared" si="1"/>
        <v>0.3244294605809129</v>
      </c>
      <c r="T15" s="16">
        <f t="shared" si="1"/>
        <v>0.36410788381742737</v>
      </c>
      <c r="U15" s="16">
        <f t="shared" si="1"/>
        <v>0.08794087136929461</v>
      </c>
      <c r="V15" s="17">
        <f t="shared" si="1"/>
        <v>1.6001037344398341</v>
      </c>
    </row>
    <row r="16" spans="1:22" ht="45">
      <c r="A16" s="18" t="s">
        <v>35</v>
      </c>
      <c r="B16" s="19">
        <v>196.08</v>
      </c>
      <c r="C16" s="19">
        <f>196.08*C15/100</f>
        <v>261.4230497925312</v>
      </c>
      <c r="D16" s="19">
        <f>196.08*D15/100-96.08</f>
        <v>66.942010373444</v>
      </c>
      <c r="E16" s="19">
        <f aca="true" t="shared" si="2" ref="E16:V16">196.08*E15/100</f>
        <v>36.390230912863075</v>
      </c>
      <c r="F16" s="19">
        <f t="shared" si="2"/>
        <v>3.927702074688796</v>
      </c>
      <c r="G16" s="19">
        <f t="shared" si="2"/>
        <v>12.128890456431538</v>
      </c>
      <c r="H16" s="19">
        <f t="shared" si="2"/>
        <v>2.4586275933609953</v>
      </c>
      <c r="I16" s="19">
        <f t="shared" si="2"/>
        <v>0</v>
      </c>
      <c r="J16" s="19">
        <f t="shared" si="2"/>
        <v>34.33434024896266</v>
      </c>
      <c r="K16" s="19">
        <f t="shared" si="2"/>
        <v>1.8570647302904564</v>
      </c>
      <c r="L16" s="19">
        <f t="shared" si="2"/>
        <v>20.162271784232367</v>
      </c>
      <c r="M16" s="19">
        <f t="shared" si="2"/>
        <v>74.0385062240664</v>
      </c>
      <c r="N16" s="19">
        <f t="shared" si="2"/>
        <v>26.686406639004147</v>
      </c>
      <c r="O16" s="19">
        <f t="shared" si="2"/>
        <v>356.0814834024897</v>
      </c>
      <c r="P16" s="19">
        <f t="shared" si="2"/>
        <v>0.3798541493775934</v>
      </c>
      <c r="Q16" s="19">
        <f t="shared" si="2"/>
        <v>188.71174481327802</v>
      </c>
      <c r="R16" s="19">
        <f t="shared" si="2"/>
        <v>467.4189211618258</v>
      </c>
      <c r="S16" s="19">
        <f t="shared" si="2"/>
        <v>0.636141286307054</v>
      </c>
      <c r="T16" s="19">
        <f t="shared" si="2"/>
        <v>0.7139427385892116</v>
      </c>
      <c r="U16" s="19">
        <f t="shared" si="2"/>
        <v>0.1724344605809129</v>
      </c>
      <c r="V16" s="20">
        <f t="shared" si="2"/>
        <v>3.137483402489627</v>
      </c>
    </row>
    <row r="17" ht="15">
      <c r="B17" s="21"/>
    </row>
    <row r="18" ht="15"/>
    <row r="19" ht="15"/>
    <row r="20" spans="1:47" ht="57">
      <c r="A20" s="22"/>
      <c r="B20" s="23" t="s">
        <v>36</v>
      </c>
      <c r="C20" s="5" t="s">
        <v>37</v>
      </c>
      <c r="D20" s="5" t="s">
        <v>38</v>
      </c>
      <c r="E20" s="5" t="s">
        <v>39</v>
      </c>
      <c r="F20" s="5" t="s">
        <v>40</v>
      </c>
      <c r="G20" s="5" t="s">
        <v>41</v>
      </c>
      <c r="H20" s="5" t="s">
        <v>42</v>
      </c>
      <c r="I20" s="5" t="s">
        <v>43</v>
      </c>
      <c r="J20" s="5" t="s">
        <v>44</v>
      </c>
      <c r="K20" s="5" t="s">
        <v>45</v>
      </c>
      <c r="L20" s="5" t="s">
        <v>46</v>
      </c>
      <c r="M20" s="5" t="s">
        <v>47</v>
      </c>
      <c r="N20" s="5" t="s">
        <v>48</v>
      </c>
      <c r="O20" s="5" t="s">
        <v>49</v>
      </c>
      <c r="P20" s="5" t="s">
        <v>50</v>
      </c>
      <c r="Q20" s="5" t="s">
        <v>51</v>
      </c>
      <c r="R20" s="5" t="s">
        <v>52</v>
      </c>
      <c r="S20" s="5" t="s">
        <v>53</v>
      </c>
      <c r="T20" s="5" t="s">
        <v>54</v>
      </c>
      <c r="U20" s="6" t="s">
        <v>55</v>
      </c>
      <c r="V20" s="7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21" ht="15">
      <c r="A21" s="10" t="s">
        <v>23</v>
      </c>
      <c r="B21" s="11">
        <f>10*'[2]ΣΥΣΤΑΣΗ ΤΡΟΦΙΜΩΝ'!V61</f>
        <v>30</v>
      </c>
      <c r="C21" s="11">
        <f>10*'[2]ΣΥΣΤΑΣΗ ΤΡΟΦΙΜΩΝ'!W61*0.8</f>
        <v>1.6800000000000002</v>
      </c>
      <c r="D21" s="11">
        <f>10*'[2]ΣΥΣΤΑΣΗ ΤΡΟΦΙΜΩΝ'!X61*0.95</f>
        <v>0.19</v>
      </c>
      <c r="E21" s="11" t="str">
        <f>'[2]ΣΥΣΤΑΣΗ ΤΡΟΦΙΜΩΝ'!Y61</f>
        <v>tr</v>
      </c>
      <c r="F21" s="11">
        <f>10*'[2]ΣΥΣΤΑΣΗ ΤΡΟΦΙΜΩΝ'!Z61*0.95</f>
        <v>5.699999999999999</v>
      </c>
      <c r="G21" s="11">
        <f>10*'[2]ΣΥΣΤΑΣΗ ΤΡΟΦΙΜΩΝ'!AA61*0.95</f>
        <v>4.18</v>
      </c>
      <c r="H21" s="11">
        <f>10*'[2]ΣΥΣΤΑΣΗ ΤΡΟΦΙΜΩΝ'!AB61</f>
        <v>0</v>
      </c>
      <c r="I21" s="11">
        <f>10*'[2]ΣΥΣΤΑΣΗ ΤΡΟΦΙΜΩΝ'!AC61*0.9</f>
        <v>315</v>
      </c>
      <c r="J21" s="11">
        <f>10*'[2]ΣΥΣΤΑΣΗ ΤΡΟΦΙΜΩΝ'!AD61*0.8</f>
        <v>88</v>
      </c>
      <c r="K21" s="11">
        <f>10*'[2]ΣΥΣΤΑΣΗ ΤΡΟΦΙΜΩΝ'!AE61</f>
        <v>0</v>
      </c>
      <c r="L21" s="11">
        <f>10*'[2]ΣΥΣΤΑΣΗ ΤΡΟΦΙΜΩΝ'!AF61</f>
        <v>0</v>
      </c>
      <c r="M21" s="11">
        <f>10*'[2]ΣΥΣΤΑΣΗ ΤΡΟΦΙΜΩΝ'!AG61</f>
        <v>0.6</v>
      </c>
      <c r="N21" s="11">
        <f>'[2]ΣΥΣΤΑΣΗ ΤΡΟΦΙΜΩΝ'!AH61</f>
        <v>2.4</v>
      </c>
      <c r="O21" s="11">
        <f>'[2]ΣΥΣΤΑΣΗ ΤΡΟΦΙΜΩΝ'!AI61</f>
        <v>11.2</v>
      </c>
      <c r="P21" s="11">
        <f>'[2]ΣΥΣΤΑΣΗ ΤΡΟΦΙΜΩΝ'!AJ61</f>
        <v>91.73333333333333</v>
      </c>
      <c r="Q21" s="11">
        <f>'[2]ΣΥΣΤΑΣΗ ΤΡΟΦΙΜΩΝ'!AK61</f>
        <v>0</v>
      </c>
      <c r="R21" s="11">
        <f>'[2]ΣΥΣΤΑΣΗ ΤΡΟΦΙΜΩΝ'!AL61</f>
        <v>3.2</v>
      </c>
      <c r="S21" s="11" t="str">
        <f>'[2]ΣΥΣΤΑΣΗ ΤΡΟΦΙΜΩΝ'!AM61</f>
        <v>tr</v>
      </c>
      <c r="T21" s="11" t="str">
        <f>'[2]ΣΥΣΤΑΣΗ ΤΡΟΦΙΜΩΝ'!AN61</f>
        <v>tr</v>
      </c>
      <c r="U21" s="12">
        <f>10*'[2]ΣΥΣΤΑΣΗ ΤΡΟΦΙΜΩΝ'!AO61</f>
        <v>1</v>
      </c>
    </row>
    <row r="22" spans="1:21" ht="15">
      <c r="A22" s="13" t="s">
        <v>24</v>
      </c>
      <c r="B22" s="11" t="s">
        <v>25</v>
      </c>
      <c r="C22" s="11" t="s">
        <v>25</v>
      </c>
      <c r="D22" s="11" t="s">
        <v>25</v>
      </c>
      <c r="E22" s="11" t="s">
        <v>25</v>
      </c>
      <c r="F22" s="11" t="s">
        <v>25</v>
      </c>
      <c r="G22" s="11" t="s">
        <v>25</v>
      </c>
      <c r="H22" s="11">
        <f>1.1*'[1]ΣΥΣΤΑΣΗ ΤΡΟΦΙΜΩΝ'!AB22</f>
        <v>0</v>
      </c>
      <c r="I22" s="11" t="s">
        <v>25</v>
      </c>
      <c r="J22" s="11">
        <f>1.1*'[1]ΣΥΣΤΑΣΗ ΤΡΟΦΙΜΩΝ'!AD22</f>
        <v>0</v>
      </c>
      <c r="K22" s="11">
        <f>1.1*'[1]ΣΥΣΤΑΣΗ ΤΡΟΦΙΜΩΝ'!AE22</f>
        <v>0</v>
      </c>
      <c r="L22" s="11">
        <f>1.1*'[1]ΣΥΣΤΑΣΗ ΤΡΟΦΙΜΩΝ'!AF22</f>
        <v>0</v>
      </c>
      <c r="M22" s="11">
        <f>1.1*'[1]ΣΥΣΤΑΣΗ ΤΡΟΦΙΜΩΝ'!AG22</f>
        <v>5.61</v>
      </c>
      <c r="N22" s="11">
        <f>'[1]ΣΥΣΤΑΣΗ ΤΡΟΦΙΜΩΝ'!AH22</f>
        <v>100.0111234705228</v>
      </c>
      <c r="O22" s="11">
        <v>0</v>
      </c>
      <c r="P22" s="11">
        <v>0</v>
      </c>
      <c r="Q22" s="11">
        <f>'[1]ΣΥΣΤΑΣΗ ΤΡΟΦΙΜΩΝ'!AK22</f>
        <v>14.015572858731923</v>
      </c>
      <c r="R22" s="11">
        <f>'[2]ΣΥΣΤΑΣΗ ΤΡΟΦΙΜΩΝ'!AL62</f>
        <v>3.5294117647058822</v>
      </c>
      <c r="S22" s="11">
        <f>1.1*'[1]ΣΥΣΤΑΣΗ ΤΡΟΦΙΜΩΝ'!AM22</f>
        <v>15.400000000000002</v>
      </c>
      <c r="T22" s="11">
        <f>1.1*'[1]ΣΥΣΤΑΣΗ ΤΡΟΦΙΜΩΝ'!AN22</f>
        <v>76.67000000000002</v>
      </c>
      <c r="U22" s="12">
        <f>1.1*'[1]ΣΥΣΤΑΣΗ ΤΡΟΦΙΜΩΝ'!AO22</f>
        <v>12.32</v>
      </c>
    </row>
    <row r="23" spans="1:21" ht="30">
      <c r="A23" s="13" t="s">
        <v>26</v>
      </c>
      <c r="B23" s="11">
        <f>0.85*'[1]ΣΥΣΤΑΣΗ ΤΡΟΦΙΜΩΝ'!V108</f>
        <v>2.55</v>
      </c>
      <c r="C23" s="11">
        <f>0.85*'[1]ΣΥΣΤΑΣΗ ΤΡΟΦΙΜΩΝ'!W108*0.9</f>
        <v>0.09945</v>
      </c>
      <c r="D23" s="11" t="s">
        <v>25</v>
      </c>
      <c r="E23" s="11">
        <f>0.85*'[1]ΣΥΣΤΑΣΗ ΤΡΟΦΙΜΩΝ'!Y108*0.9</f>
        <v>7.65</v>
      </c>
      <c r="F23" s="11">
        <f>0.85*'[1]ΣΥΣΤΑΣΗ ΤΡΟΦΙΜΩΝ'!Z108*0.95</f>
        <v>0.5652499999999999</v>
      </c>
      <c r="G23" s="11">
        <f>0.85*'[1]ΣΥΣΤΑΣΗ ΤΡΟΦΙΜΩΝ'!AA108*0.95</f>
        <v>0.1615</v>
      </c>
      <c r="H23" s="11">
        <f>0.85*'[1]ΣΥΣΤΑΣΗ ΤΡΟΦΙΜΩΝ'!AB108</f>
        <v>0</v>
      </c>
      <c r="I23" s="11">
        <f>0.85*'[1]ΣΥΣΤΑΣΗ ΤΡΟΦΙΜΩΝ'!AC108*0.8</f>
        <v>11.56</v>
      </c>
      <c r="J23" s="11">
        <f>0.85*'[1]ΣΥΣΤΑΣΗ ΤΡΟΦΙΜΩΝ'!AD108*0.75</f>
        <v>3.1875</v>
      </c>
      <c r="K23" s="11">
        <f>0.85*'[1]ΣΥΣΤΑΣΗ ΤΡΟΦΙΜΩΝ'!AE108</f>
        <v>0</v>
      </c>
      <c r="L23" s="11">
        <f>0.85*'[1]ΣΥΣΤΑΣΗ ΤΡΟΦΙΜΩΝ'!AF108</f>
        <v>0</v>
      </c>
      <c r="M23" s="11">
        <f>0.85*'[1]ΣΥΣΤΑΣΗ ΤΡΟΦΙΜΩΝ'!AG108</f>
        <v>0.2635</v>
      </c>
      <c r="N23" s="11">
        <f>'[1]ΣΥΣΤΑΣΗ ΤΡΟΦΙΜΩΝ'!AH108</f>
        <v>5</v>
      </c>
      <c r="O23" s="11">
        <f>'[1]ΣΥΣΤΑΣΗ ΤΡΟΦΙΜΩΝ'!AI108</f>
        <v>13.333333333333334</v>
      </c>
      <c r="P23" s="11">
        <f>'[1]ΣΥΣΤΑΣΗ ΤΡΟΦΙΜΩΝ'!AJ108</f>
        <v>87.77777777777777</v>
      </c>
      <c r="Q23" s="11">
        <f>'[1]ΣΥΣΤΑΣΗ ΤΡΟΦΙΜΩΝ'!AK108</f>
        <v>0</v>
      </c>
      <c r="R23" s="11">
        <f>'[2]ΣΥΣΤΑΣΗ ΤΡΟΦΙΜΩΝ'!AL63</f>
        <v>6.233766233766234</v>
      </c>
      <c r="S23" s="11">
        <v>0</v>
      </c>
      <c r="T23" s="11">
        <v>0</v>
      </c>
      <c r="U23" s="12">
        <f>0.85*'[1]ΣΥΣΤΑΣΗ ΤΡΟΦΙΜΩΝ'!AO108</f>
        <v>0.085</v>
      </c>
    </row>
    <row r="24" spans="1:21" ht="15">
      <c r="A24" s="13" t="s">
        <v>27</v>
      </c>
      <c r="B24" s="11">
        <f>2.5*'[1]ΣΥΣΤΑΣΗ ΤΡΟΦΙΜΩΝ'!V104</f>
        <v>5</v>
      </c>
      <c r="C24" s="11">
        <f>2.5*'[1]ΣΥΣΤΑΣΗ ΤΡΟΦΙΜΩΝ'!W104</f>
        <v>0.05</v>
      </c>
      <c r="D24" s="11">
        <f>2.5*'[1]ΣΥΣΤΑΣΗ ΤΡΟΦΙΜΩΝ'!X104</f>
        <v>0.05</v>
      </c>
      <c r="E24" s="11">
        <f>2.5*'[1]ΣΥΣΤΑΣΗ ΤΡΟΦΙΜΩΝ'!Y104</f>
        <v>500</v>
      </c>
      <c r="F24" s="11">
        <f>2.5*'[1]ΣΥΣΤΑΣΗ ΤΡΟΦΙΜΩΝ'!Z104</f>
        <v>1.75</v>
      </c>
      <c r="G24" s="11">
        <f>2.5*'[1]ΣΥΣΤΑΣΗ ΤΡΟΦΙΜΩΝ'!AA104</f>
        <v>0.15</v>
      </c>
      <c r="H24" s="11">
        <f>2.5*'[1]ΣΥΣΤΑΣΗ ΤΡΟΦΙΜΩΝ'!AB104</f>
        <v>0</v>
      </c>
      <c r="I24" s="11">
        <f>2.5*'[1]ΣΥΣΤΑΣΗ ΤΡΟΦΙΜΩΝ'!AC104</f>
        <v>25</v>
      </c>
      <c r="J24" s="11">
        <f>2.5*'[1]ΣΥΣΤΑΣΗ ΤΡΟΦΙΜΩΝ'!AD104</f>
        <v>20</v>
      </c>
      <c r="K24" s="11">
        <f>2.5*'[1]ΣΥΣΤΑΣΗ ΤΡΟΦΙΜΩΝ'!AE104</f>
        <v>0</v>
      </c>
      <c r="L24" s="11">
        <f>2.5*'[1]ΣΥΣΤΑΣΗ ΤΡΟΦΙΜΩΝ'!AF104</f>
        <v>0</v>
      </c>
      <c r="M24" s="11">
        <f>2.5*'[1]ΣΥΣΤΑΣΗ ΤΡΟΦΙΜΩΝ'!AG104</f>
        <v>2.525</v>
      </c>
      <c r="N24" s="11">
        <v>0</v>
      </c>
      <c r="O24" s="11">
        <f>'[1]ΣΥΣΤΑΣΗ ΤΡΟΦΙΜΩΝ'!AI104</f>
        <v>22.857142857142858</v>
      </c>
      <c r="P24" s="11">
        <f>'[1]ΣΥΣΤΑΣΗ ΤΡΟΦΙΜΩΝ'!AJ104</f>
        <v>85.71428571428571</v>
      </c>
      <c r="Q24" s="11">
        <v>0</v>
      </c>
      <c r="R24" s="11">
        <f>'[2]ΣΥΣΤΑΣΗ ΤΡΟΦΙΜΩΝ'!AL64</f>
        <v>3.8461538461538463</v>
      </c>
      <c r="S24" s="11">
        <v>0</v>
      </c>
      <c r="T24" s="11">
        <v>0</v>
      </c>
      <c r="U24" s="12">
        <v>0</v>
      </c>
    </row>
    <row r="25" spans="1:21" ht="15">
      <c r="A25" s="13" t="s">
        <v>28</v>
      </c>
      <c r="B25" s="11">
        <f>2*'[1]ΣΥΣΤΑΣΗ ΤΡΟΦΙΜΩΝ'!V73</f>
        <v>28</v>
      </c>
      <c r="C25" s="11">
        <f>2*'[1]ΣΥΣΤΑΣΗ ΤΡΟΦΙΜΩΝ'!W73*0.8</f>
        <v>0.656</v>
      </c>
      <c r="D25" s="11">
        <f>2*'[1]ΣΥΣΤΑΣΗ ΤΡΟΦΙΜΩΝ'!X73*0.9</f>
        <v>0.036000000000000004</v>
      </c>
      <c r="E25" s="11">
        <f>2*'[1]ΣΥΣΤΑΣΗ ΤΡΟΦΙΜΩΝ'!Y73</f>
        <v>0</v>
      </c>
      <c r="F25" s="11">
        <f>2*'[1]ΣΥΣΤΑΣΗ ΤΡΟΦΙΜΩΝ'!Z73</f>
        <v>8.4</v>
      </c>
      <c r="G25" s="11">
        <f>2*'[1]ΣΥΣΤΑΣΗ ΤΡΟΦΙΜΩΝ'!AA73*0.95</f>
        <v>0.589</v>
      </c>
      <c r="H25" s="11">
        <f>2*'[1]ΣΥΣΤΑΣΗ ΤΡΟΦΙΜΩΝ'!AB73</f>
        <v>0</v>
      </c>
      <c r="I25" s="11">
        <f>2*'[1]ΣΥΣΤΑΣΗ ΤΡΟΦΙΜΩΝ'!AC73*0.7</f>
        <v>28</v>
      </c>
      <c r="J25" s="11">
        <f>2*'[1]ΣΥΣΤΑΣΗ ΤΡΟΦΙΜΩΝ'!AD73</f>
        <v>0</v>
      </c>
      <c r="K25" s="11">
        <f>2*'[1]ΣΥΣΤΑΣΗ ΤΡΟΦΙΜΩΝ'!AE73</f>
        <v>0</v>
      </c>
      <c r="L25" s="11">
        <f>2*'[1]ΣΥΣΤΑΣΗ ΤΡΟΦΙΜΩΝ'!AF73</f>
        <v>0</v>
      </c>
      <c r="M25" s="11">
        <f>2*'[1]ΣΥΣΤΑΣΗ ΤΡΟΦΙΜΩΝ'!AG73</f>
        <v>0.2</v>
      </c>
      <c r="N25" s="11">
        <f>'[1]ΣΥΣΤΑΣΗ ΤΡΟΦΙΜΩΝ'!AH73</f>
        <v>8.459530026109661</v>
      </c>
      <c r="O25" s="11">
        <f>'[1]ΣΥΣΤΑΣΗ ΤΡΟΦΙΜΩΝ'!AI73</f>
        <v>7.624020887728459</v>
      </c>
      <c r="P25" s="11">
        <f>'[1]ΣΥΣΤΑΣΗ ΤΡΟΦΙΜΩΝ'!AJ73</f>
        <v>89.60835509138381</v>
      </c>
      <c r="Q25" s="11">
        <f>'[1]ΣΥΣΤΑΣΗ ΤΡΟΦΙΜΩΝ'!AK73</f>
        <v>2.1148825065274153</v>
      </c>
      <c r="R25" s="11">
        <f>'[2]ΣΥΣΤΑΣΗ ΤΡΟΦΙΜΩΝ'!AL65</f>
        <v>3.6793692509855456</v>
      </c>
      <c r="S25" s="11">
        <f>2*'[1]ΣΥΣΤΑΣΗ ΤΡΟΦΙΜΩΝ'!AM73</f>
        <v>1.8</v>
      </c>
      <c r="T25" s="11">
        <f>2*'[1]ΣΥΣΤΑΣΗ ΤΡΟΦΙΜΩΝ'!AN73</f>
        <v>1.8</v>
      </c>
      <c r="U25" s="12">
        <f>2*'[1]ΣΥΣΤΑΣΗ ΤΡΟΦΙΜΩΝ'!AO73</f>
        <v>2.6</v>
      </c>
    </row>
    <row r="26" spans="1:21" ht="15">
      <c r="A26" s="13" t="s">
        <v>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ht="15">
      <c r="A27" s="13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5">
      <c r="A28" s="13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5">
      <c r="A29" s="13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2" ht="15">
      <c r="A30" s="15" t="s">
        <v>33</v>
      </c>
      <c r="B30" s="16">
        <f aca="true" t="shared" si="3" ref="B30:M30">SUM(B21:B28)</f>
        <v>65.55</v>
      </c>
      <c r="C30" s="16">
        <f t="shared" si="3"/>
        <v>2.48545</v>
      </c>
      <c r="D30" s="16">
        <f t="shared" si="3"/>
        <v>0.276</v>
      </c>
      <c r="E30" s="16">
        <f t="shared" si="3"/>
        <v>507.65</v>
      </c>
      <c r="F30" s="16">
        <f t="shared" si="3"/>
        <v>16.41525</v>
      </c>
      <c r="G30" s="16">
        <f t="shared" si="3"/>
        <v>5.080500000000001</v>
      </c>
      <c r="H30" s="16">
        <f t="shared" si="3"/>
        <v>0</v>
      </c>
      <c r="I30" s="16">
        <f t="shared" si="3"/>
        <v>379.56</v>
      </c>
      <c r="J30" s="16">
        <f t="shared" si="3"/>
        <v>111.1875</v>
      </c>
      <c r="K30" s="16">
        <f t="shared" si="3"/>
        <v>0</v>
      </c>
      <c r="L30" s="16">
        <f t="shared" si="3"/>
        <v>0</v>
      </c>
      <c r="M30" s="16">
        <f t="shared" si="3"/>
        <v>9.1985</v>
      </c>
      <c r="N30" s="16">
        <f>G14*9*100/C14</f>
        <v>41.756078583933096</v>
      </c>
      <c r="O30" s="16">
        <f>4*F14*100/C14</f>
        <v>6.009725734292938</v>
      </c>
      <c r="P30" s="16">
        <f>4*E14*100/C14</f>
        <v>55.68021785644816</v>
      </c>
      <c r="Q30" s="16">
        <f>S30*9*100/C14</f>
        <v>6.022174674187902</v>
      </c>
      <c r="R30" s="16">
        <f>4*K14*100/C14</f>
        <v>2.841470531025092</v>
      </c>
      <c r="S30" s="16">
        <f>SUM(S21:S28)</f>
        <v>17.200000000000003</v>
      </c>
      <c r="T30" s="16">
        <f>SUM(T21:T28)</f>
        <v>78.47000000000001</v>
      </c>
      <c r="U30" s="17">
        <f>SUM(U21:U28)</f>
        <v>16.005000000000003</v>
      </c>
      <c r="V30" s="14"/>
    </row>
    <row r="31" spans="1:22" ht="30">
      <c r="A31" s="15" t="s">
        <v>34</v>
      </c>
      <c r="B31" s="16">
        <f aca="true" t="shared" si="4" ref="B31:M31">100*B30/$B$14</f>
        <v>3.399896265560166</v>
      </c>
      <c r="C31" s="16">
        <f t="shared" si="4"/>
        <v>0.1289133817427386</v>
      </c>
      <c r="D31" s="16">
        <f t="shared" si="4"/>
        <v>0.014315352697095437</v>
      </c>
      <c r="E31" s="16">
        <f t="shared" si="4"/>
        <v>26.33039419087137</v>
      </c>
      <c r="F31" s="16">
        <f t="shared" si="4"/>
        <v>0.8514133817427386</v>
      </c>
      <c r="G31" s="16">
        <f t="shared" si="4"/>
        <v>0.2635114107883818</v>
      </c>
      <c r="H31" s="16">
        <f t="shared" si="4"/>
        <v>0</v>
      </c>
      <c r="I31" s="16">
        <f t="shared" si="4"/>
        <v>19.686721991701244</v>
      </c>
      <c r="J31" s="16">
        <f t="shared" si="4"/>
        <v>5.766986514522822</v>
      </c>
      <c r="K31" s="16">
        <f t="shared" si="4"/>
        <v>0</v>
      </c>
      <c r="L31" s="16">
        <f t="shared" si="4"/>
        <v>0</v>
      </c>
      <c r="M31" s="16">
        <f t="shared" si="4"/>
        <v>0.477100622406639</v>
      </c>
      <c r="N31" s="16"/>
      <c r="O31" s="16"/>
      <c r="P31" s="16"/>
      <c r="Q31" s="16"/>
      <c r="R31" s="16"/>
      <c r="S31" s="16">
        <f>100*S30/$B$14</f>
        <v>0.8921161825726143</v>
      </c>
      <c r="T31" s="16">
        <f>100*T30/$B$14</f>
        <v>4.070020746887967</v>
      </c>
      <c r="U31" s="17">
        <f>100*U30/$B$14</f>
        <v>0.8301348547717844</v>
      </c>
      <c r="V31" s="14"/>
    </row>
    <row r="32" spans="1:21" ht="45">
      <c r="A32" s="18" t="s">
        <v>35</v>
      </c>
      <c r="B32" s="19">
        <f aca="true" t="shared" si="5" ref="B32:M32">196.08*B31/100</f>
        <v>6.666516597510374</v>
      </c>
      <c r="C32" s="19">
        <f t="shared" si="5"/>
        <v>0.2527733589211618</v>
      </c>
      <c r="D32" s="19">
        <f t="shared" si="5"/>
        <v>0.028069543568464736</v>
      </c>
      <c r="E32" s="19">
        <f t="shared" si="5"/>
        <v>51.62863692946059</v>
      </c>
      <c r="F32" s="19">
        <f t="shared" si="5"/>
        <v>1.6694513589211621</v>
      </c>
      <c r="G32" s="19">
        <f t="shared" si="5"/>
        <v>0.5166931742738591</v>
      </c>
      <c r="H32" s="19">
        <f t="shared" si="5"/>
        <v>0</v>
      </c>
      <c r="I32" s="19">
        <f t="shared" si="5"/>
        <v>38.6017244813278</v>
      </c>
      <c r="J32" s="19">
        <f t="shared" si="5"/>
        <v>11.30790715767635</v>
      </c>
      <c r="K32" s="19">
        <f t="shared" si="5"/>
        <v>0</v>
      </c>
      <c r="L32" s="19">
        <f t="shared" si="5"/>
        <v>0</v>
      </c>
      <c r="M32" s="19">
        <f t="shared" si="5"/>
        <v>0.9354989004149378</v>
      </c>
      <c r="N32" s="19"/>
      <c r="O32" s="19"/>
      <c r="P32" s="19"/>
      <c r="Q32" s="19"/>
      <c r="R32" s="19"/>
      <c r="S32" s="19">
        <f>196.08*S31/100</f>
        <v>1.7492614107883822</v>
      </c>
      <c r="T32" s="19">
        <f>196.08*T31/100</f>
        <v>7.980496680497927</v>
      </c>
      <c r="U32" s="20">
        <f>196.08*U31/100</f>
        <v>1.627728423236515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3"/>
  <headerFooter alignWithMargins="0">
    <oddFooter>&amp;C106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2011-08-04T15:12:23Z</dcterms:created>
  <dcterms:modified xsi:type="dcterms:W3CDTF">2011-08-04T15:12:46Z</dcterms:modified>
  <cp:category/>
  <cp:version/>
  <cp:contentType/>
  <cp:contentStatus/>
</cp:coreProperties>
</file>