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05" windowWidth="13755" windowHeight="7170" activeTab="0"/>
  </bookViews>
  <sheets>
    <sheet name="Αναρόπιτ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<sst xmlns="http://schemas.openxmlformats.org/spreadsheetml/2006/main" count="92" uniqueCount="60">
  <si>
    <t>ΑΝΑΡΟΠΙΤΑ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</si>
  <si>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</si>
  <si>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</si>
  <si>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</si>
  <si>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</si>
  <si>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</si>
  <si>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</si>
  <si>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</si>
  <si>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</si>
  <si>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</si>
  <si>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</si>
  <si>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</si>
  <si>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</si>
  <si>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</si>
  <si>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</si>
  <si>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</si>
  <si>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</si>
  <si>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</si>
  <si>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</si>
  <si>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</si>
  <si>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</si>
  <si>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</si>
  <si>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</si>
  <si>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2 αυγά</t>
  </si>
  <si>
    <t>1/2 φλιτζ ζάχαρη</t>
  </si>
  <si>
    <t>1/2 φλιτζ λάδι</t>
  </si>
  <si>
    <t>tr</t>
  </si>
  <si>
    <t>1/4 φλιτζ γάλα</t>
  </si>
  <si>
    <t>βανίλια</t>
  </si>
  <si>
    <t>ξύσμα πορτοκαλιού</t>
  </si>
  <si>
    <t>3 1/2 φλιτζ αλεύρι</t>
  </si>
  <si>
    <t>2 κ.γ. Baking powder</t>
  </si>
  <si>
    <t>800g αναρή</t>
  </si>
  <si>
    <t>-</t>
  </si>
  <si>
    <t>3 κ.σ. ζάχαρη</t>
  </si>
  <si>
    <t>δυόσμος, κανέλα</t>
  </si>
  <si>
    <t>3/4 φλιτζ αμύγδαλα</t>
  </si>
  <si>
    <t>ΣΥΝΟΛΟ</t>
  </si>
  <si>
    <t>ΣΥΝΟΛΟ ΣΕ 100g ΩΜΟΥ ΠΡΟΪΟΝΤΟΣ</t>
  </si>
  <si>
    <t>ΣΥΝΟΛΟ ΣΕ 100g ΕΤΟΙΜΟΥ ΠΡΟΪΟΝΤΟΣ (-23%)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</si>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</sst>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0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">
          <cell r="B6">
            <v>359.8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3.501945525291829</v>
          </cell>
          <cell r="AI6">
            <v>12.784880489160644</v>
          </cell>
          <cell r="AJ6">
            <v>83.71317398554753</v>
          </cell>
          <cell r="AK6">
            <v>0.500277932184547</v>
          </cell>
          <cell r="AL6">
            <v>1.556420233463035</v>
          </cell>
          <cell r="AM6">
            <v>0.2</v>
          </cell>
          <cell r="AN6">
            <v>0.1</v>
          </cell>
          <cell r="AO6">
            <v>0.6</v>
          </cell>
        </row>
        <row r="8">
          <cell r="B8">
            <v>661</v>
          </cell>
          <cell r="C8">
            <v>3.7</v>
          </cell>
          <cell r="D8">
            <v>20</v>
          </cell>
          <cell r="E8">
            <v>16.1</v>
          </cell>
          <cell r="F8">
            <v>57.4</v>
          </cell>
          <cell r="G8">
            <v>2.7</v>
          </cell>
          <cell r="K8">
            <v>228</v>
          </cell>
          <cell r="L8">
            <v>448</v>
          </cell>
          <cell r="P8">
            <v>4.4</v>
          </cell>
          <cell r="Q8">
            <v>793</v>
          </cell>
          <cell r="R8">
            <v>4.4</v>
          </cell>
          <cell r="W8">
            <v>0.29</v>
          </cell>
          <cell r="X8">
            <v>0.5</v>
          </cell>
          <cell r="Z8">
            <v>3.4</v>
          </cell>
          <cell r="AH8">
            <v>78.15431164901665</v>
          </cell>
          <cell r="AI8">
            <v>9.742813918305599</v>
          </cell>
          <cell r="AJ8">
            <v>12.10287443267776</v>
          </cell>
          <cell r="AK8">
            <v>0</v>
          </cell>
          <cell r="AL8">
            <v>0</v>
          </cell>
        </row>
        <row r="9">
          <cell r="B9">
            <v>256.1</v>
          </cell>
          <cell r="C9">
            <v>65</v>
          </cell>
          <cell r="D9">
            <v>3</v>
          </cell>
          <cell r="E9">
            <v>11.3</v>
          </cell>
          <cell r="F9">
            <v>22.1</v>
          </cell>
          <cell r="H9">
            <v>3</v>
          </cell>
          <cell r="K9">
            <v>123</v>
          </cell>
          <cell r="L9">
            <v>154.3</v>
          </cell>
          <cell r="M9">
            <v>15.5</v>
          </cell>
          <cell r="N9">
            <v>234</v>
          </cell>
          <cell r="O9" t="str">
            <v>tr</v>
          </cell>
          <cell r="P9">
            <v>346.8</v>
          </cell>
          <cell r="Q9">
            <v>154.3</v>
          </cell>
          <cell r="R9">
            <v>0.14</v>
          </cell>
          <cell r="S9">
            <v>0.34</v>
          </cell>
          <cell r="T9">
            <v>0.03</v>
          </cell>
          <cell r="AH9">
            <v>77.66497461928934</v>
          </cell>
          <cell r="AI9">
            <v>17.64935572042171</v>
          </cell>
          <cell r="AJ9">
            <v>4.68566966028895</v>
          </cell>
          <cell r="AK9">
            <v>0</v>
          </cell>
          <cell r="AL9">
            <v>0</v>
          </cell>
        </row>
        <row r="16">
          <cell r="B16">
            <v>147</v>
          </cell>
          <cell r="C16">
            <v>75.1</v>
          </cell>
          <cell r="D16" t="str">
            <v>tr</v>
          </cell>
          <cell r="E16">
            <v>12.5</v>
          </cell>
          <cell r="F16">
            <v>10.8</v>
          </cell>
          <cell r="G16">
            <v>0</v>
          </cell>
          <cell r="H16">
            <v>385</v>
          </cell>
          <cell r="I16">
            <v>0</v>
          </cell>
          <cell r="J16" t="str">
            <v>tr</v>
          </cell>
          <cell r="K16">
            <v>57</v>
          </cell>
          <cell r="L16">
            <v>200</v>
          </cell>
          <cell r="M16">
            <v>12</v>
          </cell>
          <cell r="P16">
            <v>140</v>
          </cell>
          <cell r="Q16">
            <v>130</v>
          </cell>
          <cell r="R16">
            <v>1.9</v>
          </cell>
          <cell r="S16">
            <v>1.3</v>
          </cell>
          <cell r="T16">
            <v>0.08</v>
          </cell>
          <cell r="U16">
            <v>11</v>
          </cell>
          <cell r="V16">
            <v>53</v>
          </cell>
          <cell r="W16">
            <v>0.07</v>
          </cell>
          <cell r="X16">
            <v>0.35</v>
          </cell>
          <cell r="Y16" t="str">
            <v>tr</v>
          </cell>
          <cell r="Z16">
            <v>0.1</v>
          </cell>
          <cell r="AA16">
            <v>0.12</v>
          </cell>
          <cell r="AB16">
            <v>1.1</v>
          </cell>
          <cell r="AC16">
            <v>39</v>
          </cell>
          <cell r="AD16">
            <v>0</v>
          </cell>
          <cell r="AE16">
            <v>190</v>
          </cell>
          <cell r="AF16">
            <v>1.75</v>
          </cell>
          <cell r="AG16">
            <v>1.11</v>
          </cell>
          <cell r="AH16">
            <v>66.12244897959184</v>
          </cell>
          <cell r="AI16">
            <v>34.01360544217687</v>
          </cell>
          <cell r="AK16">
            <v>18.979591836734695</v>
          </cell>
          <cell r="AM16">
            <v>3.1</v>
          </cell>
          <cell r="AN16">
            <v>4.7</v>
          </cell>
          <cell r="AO16">
            <v>1.2</v>
          </cell>
        </row>
        <row r="18">
          <cell r="B18">
            <v>66</v>
          </cell>
          <cell r="C18">
            <v>87.8</v>
          </cell>
          <cell r="D18">
            <v>4.8</v>
          </cell>
          <cell r="E18">
            <v>3.2</v>
          </cell>
          <cell r="F18">
            <v>3.9</v>
          </cell>
          <cell r="G18">
            <v>0</v>
          </cell>
          <cell r="H18">
            <v>14</v>
          </cell>
          <cell r="I18">
            <v>0</v>
          </cell>
          <cell r="J18">
            <v>4.8</v>
          </cell>
          <cell r="K18">
            <v>115</v>
          </cell>
          <cell r="L18">
            <v>95</v>
          </cell>
          <cell r="M18">
            <v>11</v>
          </cell>
          <cell r="N18">
            <v>100</v>
          </cell>
          <cell r="O18" t="str">
            <v>tr</v>
          </cell>
          <cell r="P18">
            <v>55</v>
          </cell>
          <cell r="Q18">
            <v>140</v>
          </cell>
          <cell r="R18">
            <v>0.06</v>
          </cell>
          <cell r="S18">
            <v>0.4</v>
          </cell>
          <cell r="T18" t="str">
            <v>tr</v>
          </cell>
          <cell r="U18">
            <v>1</v>
          </cell>
          <cell r="V18">
            <v>15</v>
          </cell>
          <cell r="W18">
            <v>0.03</v>
          </cell>
          <cell r="X18">
            <v>0.17</v>
          </cell>
          <cell r="Y18">
            <v>21</v>
          </cell>
          <cell r="Z18">
            <v>0.1</v>
          </cell>
          <cell r="AA18">
            <v>0.06</v>
          </cell>
          <cell r="AB18">
            <v>0.4</v>
          </cell>
          <cell r="AC18">
            <v>6</v>
          </cell>
          <cell r="AD18">
            <v>1</v>
          </cell>
          <cell r="AE18">
            <v>52</v>
          </cell>
          <cell r="AF18">
            <v>0.03</v>
          </cell>
          <cell r="AG18">
            <v>0.09</v>
          </cell>
          <cell r="AH18">
            <v>53.18181818181818</v>
          </cell>
          <cell r="AI18">
            <v>19.393939393939394</v>
          </cell>
          <cell r="AJ18">
            <v>29.09090909090909</v>
          </cell>
          <cell r="AK18">
            <v>32.72727272727273</v>
          </cell>
          <cell r="AL18">
            <v>29.09090909090909</v>
          </cell>
          <cell r="AM18">
            <v>2.4</v>
          </cell>
          <cell r="AN18">
            <v>1.1</v>
          </cell>
          <cell r="AO18">
            <v>0.1</v>
          </cell>
        </row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tr</v>
          </cell>
          <cell r="L22" t="str">
            <v>tr</v>
          </cell>
          <cell r="M22" t="str">
            <v>tr</v>
          </cell>
          <cell r="P22" t="str">
            <v>tr</v>
          </cell>
          <cell r="Q22" t="str">
            <v>n</v>
          </cell>
          <cell r="R22" t="str">
            <v>tr</v>
          </cell>
          <cell r="S22" t="str">
            <v>tr</v>
          </cell>
          <cell r="T22" t="str">
            <v>tr</v>
          </cell>
          <cell r="U22" t="str">
            <v>tr</v>
          </cell>
          <cell r="V22" t="str">
            <v>n</v>
          </cell>
          <cell r="W22" t="str">
            <v>tr</v>
          </cell>
          <cell r="X22" t="str">
            <v>tr</v>
          </cell>
          <cell r="Y22" t="str">
            <v>n</v>
          </cell>
          <cell r="Z22" t="str">
            <v>tr</v>
          </cell>
          <cell r="AA22" t="str">
            <v>tr</v>
          </cell>
          <cell r="AB22">
            <v>0</v>
          </cell>
          <cell r="AC22" t="str">
            <v>tr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27">
          <cell r="B27">
            <v>420</v>
          </cell>
          <cell r="C27" t="str">
            <v>tr</v>
          </cell>
          <cell r="D27">
            <v>105</v>
          </cell>
          <cell r="E27" t="str">
            <v>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L27" t="str">
            <v>tr</v>
          </cell>
          <cell r="M27" t="str">
            <v>tr</v>
          </cell>
          <cell r="P27" t="str">
            <v>tr</v>
          </cell>
          <cell r="Q27">
            <v>2</v>
          </cell>
          <cell r="R27" t="str">
            <v>tr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100</v>
          </cell>
          <cell r="AK27">
            <v>0</v>
          </cell>
          <cell r="AL27">
            <v>100</v>
          </cell>
          <cell r="AM27">
            <v>0</v>
          </cell>
          <cell r="AN27">
            <v>0</v>
          </cell>
          <cell r="AO27">
            <v>0</v>
          </cell>
        </row>
        <row r="111">
          <cell r="B111">
            <v>172</v>
          </cell>
          <cell r="C111">
            <v>6.3</v>
          </cell>
          <cell r="D111">
            <v>37.8</v>
          </cell>
          <cell r="E111">
            <v>5.2</v>
          </cell>
          <cell r="F111" t="str">
            <v>tr</v>
          </cell>
          <cell r="G111">
            <v>0</v>
          </cell>
          <cell r="H111">
            <v>0</v>
          </cell>
          <cell r="I111">
            <v>37.8</v>
          </cell>
          <cell r="J111" t="str">
            <v>tr</v>
          </cell>
          <cell r="K111">
            <v>1130</v>
          </cell>
          <cell r="L111">
            <v>8430</v>
          </cell>
          <cell r="M111">
            <v>9</v>
          </cell>
          <cell r="N111">
            <v>29</v>
          </cell>
          <cell r="O111" t="str">
            <v>tr</v>
          </cell>
          <cell r="P111">
            <v>11800</v>
          </cell>
          <cell r="Q111">
            <v>49</v>
          </cell>
          <cell r="R111" t="str">
            <v>tr</v>
          </cell>
          <cell r="S111">
            <v>2.8</v>
          </cell>
          <cell r="T111" t="str">
            <v>tr</v>
          </cell>
          <cell r="U111" t="str">
            <v>tr</v>
          </cell>
          <cell r="V111" t="str">
            <v>tr</v>
          </cell>
          <cell r="W111" t="str">
            <v>tr</v>
          </cell>
          <cell r="X111" t="str">
            <v>tr</v>
          </cell>
          <cell r="Y111">
            <v>0</v>
          </cell>
          <cell r="Z111" t="str">
            <v>tr</v>
          </cell>
          <cell r="AA111" t="str">
            <v>tr</v>
          </cell>
          <cell r="AB111">
            <v>0</v>
          </cell>
          <cell r="AC111" t="str">
            <v>tr</v>
          </cell>
          <cell r="AD111">
            <v>0</v>
          </cell>
          <cell r="AE111">
            <v>0</v>
          </cell>
          <cell r="AF111">
            <v>0</v>
          </cell>
          <cell r="AG111" t="str">
            <v>tr</v>
          </cell>
          <cell r="AH111">
            <v>0</v>
          </cell>
          <cell r="AI111">
            <v>12.093023255813954</v>
          </cell>
          <cell r="AJ111">
            <v>87.90697674418604</v>
          </cell>
          <cell r="AK111">
            <v>0</v>
          </cell>
          <cell r="AL111">
            <v>0</v>
          </cell>
          <cell r="AM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8"/>
  <sheetViews>
    <sheetView tabSelected="1" view="pageLayout" zoomScale="70" zoomScaleNormal="70" zoomScalePageLayoutView="70" workbookViewId="0" topLeftCell="A1">
      <selection activeCell="H32" sqref="H32"/>
    </sheetView>
  </sheetViews>
  <sheetFormatPr defaultColWidth="9.140625" defaultRowHeight="15"/>
  <cols>
    <col min="1" max="1" width="20.28125" style="16" customWidth="1"/>
    <col min="2" max="3" width="9.140625" style="2" customWidth="1"/>
    <col min="4" max="4" width="12.00390625" style="2" customWidth="1"/>
    <col min="5" max="5" width="16.28125" style="2" customWidth="1"/>
    <col min="6" max="8" width="9.140625" style="2" customWidth="1"/>
    <col min="9" max="9" width="12.28125" style="2" customWidth="1"/>
    <col min="10" max="12" width="9.140625" style="2" customWidth="1"/>
    <col min="13" max="13" width="12.8515625" style="2" customWidth="1"/>
    <col min="14" max="14" width="13.00390625" style="2" customWidth="1"/>
    <col min="15" max="15" width="10.140625" style="2" customWidth="1"/>
    <col min="16" max="16" width="13.140625" style="2" customWidth="1"/>
    <col min="17" max="17" width="11.8515625" style="2" customWidth="1"/>
    <col min="18" max="18" width="11.28125" style="2" customWidth="1"/>
    <col min="19" max="19" width="11.7109375" style="2" customWidth="1"/>
    <col min="20" max="21" width="9.140625" style="2" customWidth="1"/>
    <col min="22" max="22" width="10.57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7" t="s">
        <v>23</v>
      </c>
      <c r="B5" s="8">
        <v>100</v>
      </c>
      <c r="C5" s="8">
        <f>'[1]ΣΥΣΤΑΣΗ ΤΡΟΦΙΜΩΝ'!B16</f>
        <v>147</v>
      </c>
      <c r="D5" s="8">
        <f>'[1]ΣΥΣΤΑΣΗ ΤΡΟΦΙΜΩΝ'!C16</f>
        <v>75.1</v>
      </c>
      <c r="E5" s="8" t="str">
        <f>'[1]ΣΥΣΤΑΣΗ ΤΡΟΦΙΜΩΝ'!D16</f>
        <v>tr</v>
      </c>
      <c r="F5" s="8">
        <f>'[1]ΣΥΣΤΑΣΗ ΤΡΟΦΙΜΩΝ'!E16</f>
        <v>12.5</v>
      </c>
      <c r="G5" s="8">
        <f>'[1]ΣΥΣΤΑΣΗ ΤΡΟΦΙΜΩΝ'!F16</f>
        <v>10.8</v>
      </c>
      <c r="H5" s="8">
        <f>'[1]ΣΥΣΤΑΣΗ ΤΡΟΦΙΜΩΝ'!G16</f>
        <v>0</v>
      </c>
      <c r="I5" s="8">
        <f>'[1]ΣΥΣΤΑΣΗ ΤΡΟΦΙΜΩΝ'!H16</f>
        <v>385</v>
      </c>
      <c r="J5" s="8">
        <f>'[1]ΣΥΣΤΑΣΗ ΤΡΟΦΙΜΩΝ'!I16</f>
        <v>0</v>
      </c>
      <c r="K5" s="8" t="str">
        <f>'[1]ΣΥΣΤΑΣΗ ΤΡΟΦΙΜΩΝ'!J16</f>
        <v>tr</v>
      </c>
      <c r="L5" s="8">
        <f>'[1]ΣΥΣΤΑΣΗ ΤΡΟΦΙΜΩΝ'!K16</f>
        <v>57</v>
      </c>
      <c r="M5" s="8">
        <f>'[1]ΣΥΣΤΑΣΗ ΤΡΟΦΙΜΩΝ'!L16</f>
        <v>200</v>
      </c>
      <c r="N5" s="8">
        <f>'[1]ΣΥΣΤΑΣΗ ΤΡΟΦΙΜΩΝ'!M16</f>
        <v>12</v>
      </c>
      <c r="O5" s="8">
        <f>'[1]ΣΥΣΤΑΣΗ ΤΡΟΦΙΜΩΝ'!N16</f>
        <v>0</v>
      </c>
      <c r="P5" s="8">
        <f>'[1]ΣΥΣΤΑΣΗ ΤΡΟΦΙΜΩΝ'!O16</f>
        <v>0</v>
      </c>
      <c r="Q5" s="8">
        <f>'[1]ΣΥΣΤΑΣΗ ΤΡΟΦΙΜΩΝ'!P16</f>
        <v>140</v>
      </c>
      <c r="R5" s="8">
        <f>'[1]ΣΥΣΤΑΣΗ ΤΡΟΦΙΜΩΝ'!Q16</f>
        <v>130</v>
      </c>
      <c r="S5" s="8">
        <f>'[1]ΣΥΣΤΑΣΗ ΤΡΟΦΙΜΩΝ'!R16</f>
        <v>1.9</v>
      </c>
      <c r="T5" s="8">
        <f>'[1]ΣΥΣΤΑΣΗ ΤΡΟΦΙΜΩΝ'!S16</f>
        <v>1.3</v>
      </c>
      <c r="U5" s="8">
        <f>'[1]ΣΥΣΤΑΣΗ ΤΡΟΦΙΜΩΝ'!T16</f>
        <v>0.08</v>
      </c>
      <c r="V5" s="9">
        <f>'[1]ΣΥΣΤΑΣΗ ΤΡΟΦΙΜΩΝ'!U16</f>
        <v>11</v>
      </c>
    </row>
    <row r="6" spans="1:22" ht="14.25">
      <c r="A6" s="10" t="s">
        <v>24</v>
      </c>
      <c r="B6" s="11">
        <v>100</v>
      </c>
      <c r="C6" s="11">
        <f>'[1]ΣΥΣΤΑΣΗ ΤΡΟΦΙΜΩΝ'!B27</f>
        <v>420</v>
      </c>
      <c r="D6" s="11" t="str">
        <f>'[1]ΣΥΣΤΑΣΗ ΤΡΟΦΙΜΩΝ'!C27</f>
        <v>tr</v>
      </c>
      <c r="E6" s="11">
        <f>'[1]ΣΥΣΤΑΣΗ ΤΡΟΦΙΜΩΝ'!D27</f>
        <v>105</v>
      </c>
      <c r="F6" s="11" t="str">
        <f>'[1]ΣΥΣΤΑΣΗ ΤΡΟΦΙΜΩΝ'!E27</f>
        <v>tr</v>
      </c>
      <c r="G6" s="11">
        <f>'[1]ΣΥΣΤΑΣΗ ΤΡΟΦΙΜΩΝ'!F27</f>
        <v>0</v>
      </c>
      <c r="H6" s="11">
        <f>'[1]ΣΥΣΤΑΣΗ ΤΡΟΦΙΜΩΝ'!G27</f>
        <v>0</v>
      </c>
      <c r="I6" s="11">
        <f>'[1]ΣΥΣΤΑΣΗ ΤΡΟΦΙΜΩΝ'!H27</f>
        <v>0</v>
      </c>
      <c r="J6" s="11">
        <f>'[1]ΣΥΣΤΑΣΗ ΤΡΟΦΙΜΩΝ'!I27</f>
        <v>0</v>
      </c>
      <c r="K6" s="11">
        <f>'[1]ΣΥΣΤΑΣΗ ΤΡΟΦΙΜΩΝ'!J27</f>
        <v>105</v>
      </c>
      <c r="L6" s="11">
        <f>'[1]ΣΥΣΤΑΣΗ ΤΡΟΦΙΜΩΝ'!K27</f>
        <v>2</v>
      </c>
      <c r="M6" s="11" t="str">
        <f>'[1]ΣΥΣΤΑΣΗ ΤΡΟΦΙΜΩΝ'!L27</f>
        <v>tr</v>
      </c>
      <c r="N6" s="11" t="str">
        <f>'[1]ΣΥΣΤΑΣΗ ΤΡΟΦΙΜΩΝ'!M27</f>
        <v>tr</v>
      </c>
      <c r="O6" s="11">
        <f>'[1]ΣΥΣΤΑΣΗ ΤΡΟΦΙΜΩΝ'!N27</f>
        <v>0</v>
      </c>
      <c r="P6" s="11">
        <f>'[1]ΣΥΣΤΑΣΗ ΤΡΟΦΙΜΩΝ'!O27</f>
        <v>0</v>
      </c>
      <c r="Q6" s="11" t="str">
        <f>'[1]ΣΥΣΤΑΣΗ ΤΡΟΦΙΜΩΝ'!P27</f>
        <v>tr</v>
      </c>
      <c r="R6" s="11">
        <f>'[1]ΣΥΣΤΑΣΗ ΤΡΟΦΙΜΩΝ'!Q27</f>
        <v>2</v>
      </c>
      <c r="S6" s="11" t="str">
        <f>'[1]ΣΥΣΤΑΣΗ ΤΡΟΦΙΜΩΝ'!R27</f>
        <v>tr</v>
      </c>
      <c r="T6" s="11">
        <f>'[1]ΣΥΣΤΑΣΗ ΤΡΟΦΙΜΩΝ'!S27</f>
        <v>0.2</v>
      </c>
      <c r="U6" s="11">
        <f>'[1]ΣΥΣΤΑΣΗ ΤΡΟΦΙΜΩΝ'!T27</f>
        <v>0.02</v>
      </c>
      <c r="V6" s="12" t="str">
        <f>'[1]ΣΥΣΤΑΣΗ ΤΡΟΦΙΜΩΝ'!U27</f>
        <v>tr</v>
      </c>
    </row>
    <row r="7" spans="1:22" ht="14.25">
      <c r="A7" s="10" t="s">
        <v>25</v>
      </c>
      <c r="B7" s="11">
        <v>110</v>
      </c>
      <c r="C7" s="11">
        <f>1.1*'[1]ΣΥΣΤΑΣΗ ΤΡΟΦΙΜΩΝ'!B22</f>
        <v>988.9000000000001</v>
      </c>
      <c r="D7" s="11" t="s">
        <v>26</v>
      </c>
      <c r="E7" s="11" t="s">
        <v>26</v>
      </c>
      <c r="F7" s="11" t="s">
        <v>26</v>
      </c>
      <c r="G7" s="11">
        <f>1.1*'[1]ΣΥΣΤΑΣΗ ΤΡΟΦΙΜΩΝ'!F22</f>
        <v>109.89000000000001</v>
      </c>
      <c r="H7" s="11">
        <f>1.1*'[1]ΣΥΣΤΑΣΗ ΤΡΟΦΙΜΩΝ'!G22</f>
        <v>0</v>
      </c>
      <c r="I7" s="11">
        <f>1.1*'[1]ΣΥΣΤΑΣΗ ΤΡΟΦΙΜΩΝ'!H22</f>
        <v>0</v>
      </c>
      <c r="J7" s="11">
        <f>1.1*'[1]ΣΥΣΤΑΣΗ ΤΡΟΦΙΜΩΝ'!I22</f>
        <v>0</v>
      </c>
      <c r="K7" s="11">
        <f>1.1*'[1]ΣΥΣΤΑΣΗ ΤΡΟΦΙΜΩΝ'!J22</f>
        <v>0</v>
      </c>
      <c r="L7" s="11" t="str">
        <f>'[1]ΣΥΣΤΑΣΗ ΤΡΟΦΙΜΩΝ'!K22</f>
        <v>tr</v>
      </c>
      <c r="M7" s="11" t="str">
        <f>'[1]ΣΥΣΤΑΣΗ ΤΡΟΦΙΜΩΝ'!L22</f>
        <v>tr</v>
      </c>
      <c r="N7" s="11" t="str">
        <f>'[1]ΣΥΣΤΑΣΗ ΤΡΟΦΙΜΩΝ'!M22</f>
        <v>tr</v>
      </c>
      <c r="O7" s="11">
        <f>'[1]ΣΥΣΤΑΣΗ ΤΡΟΦΙΜΩΝ'!N22</f>
        <v>0</v>
      </c>
      <c r="P7" s="11">
        <f>'[1]ΣΥΣΤΑΣΗ ΤΡΟΦΙΜΩΝ'!O22</f>
        <v>0</v>
      </c>
      <c r="Q7" s="11" t="str">
        <f>'[1]ΣΥΣΤΑΣΗ ΤΡΟΦΙΜΩΝ'!P22</f>
        <v>tr</v>
      </c>
      <c r="R7" s="11" t="str">
        <f>'[1]ΣΥΣΤΑΣΗ ΤΡΟΦΙΜΩΝ'!Q22</f>
        <v>n</v>
      </c>
      <c r="S7" s="11" t="str">
        <f>'[1]ΣΥΣΤΑΣΗ ΤΡΟΦΙΜΩΝ'!R22</f>
        <v>tr</v>
      </c>
      <c r="T7" s="11" t="str">
        <f>'[1]ΣΥΣΤΑΣΗ ΤΡΟΦΙΜΩΝ'!S22</f>
        <v>tr</v>
      </c>
      <c r="U7" s="11" t="str">
        <f>'[1]ΣΥΣΤΑΣΗ ΤΡΟΦΙΜΩΝ'!T22</f>
        <v>tr</v>
      </c>
      <c r="V7" s="12" t="str">
        <f>'[1]ΣΥΣΤΑΣΗ ΤΡΟΦΙΜΩΝ'!U22</f>
        <v>tr</v>
      </c>
    </row>
    <row r="8" spans="1:22" ht="14.25">
      <c r="A8" s="10" t="s">
        <v>27</v>
      </c>
      <c r="B8" s="11">
        <v>60</v>
      </c>
      <c r="C8" s="11">
        <f>0.6*'[1]ΣΥΣΤΑΣΗ ΤΡΟΦΙΜΩΝ'!B18</f>
        <v>39.6</v>
      </c>
      <c r="D8" s="11">
        <f>0.6*'[1]ΣΥΣΤΑΣΗ ΤΡΟΦΙΜΩΝ'!C18</f>
        <v>52.68</v>
      </c>
      <c r="E8" s="11">
        <f>0.6*'[1]ΣΥΣΤΑΣΗ ΤΡΟΦΙΜΩΝ'!D18</f>
        <v>2.88</v>
      </c>
      <c r="F8" s="11">
        <f>0.6*'[1]ΣΥΣΤΑΣΗ ΤΡΟΦΙΜΩΝ'!E18</f>
        <v>1.92</v>
      </c>
      <c r="G8" s="11">
        <f>0.6*'[1]ΣΥΣΤΑΣΗ ΤΡΟΦΙΜΩΝ'!F18</f>
        <v>2.34</v>
      </c>
      <c r="H8" s="11">
        <f>0.6*'[1]ΣΥΣΤΑΣΗ ΤΡΟΦΙΜΩΝ'!G18</f>
        <v>0</v>
      </c>
      <c r="I8" s="11">
        <f>0.6*'[1]ΣΥΣΤΑΣΗ ΤΡΟΦΙΜΩΝ'!H18</f>
        <v>8.4</v>
      </c>
      <c r="J8" s="11">
        <f>0.6*'[1]ΣΥΣΤΑΣΗ ΤΡΟΦΙΜΩΝ'!I18</f>
        <v>0</v>
      </c>
      <c r="K8" s="11">
        <f>0.6*'[1]ΣΥΣΤΑΣΗ ΤΡΟΦΙΜΩΝ'!J18</f>
        <v>2.88</v>
      </c>
      <c r="L8" s="11">
        <f>0.6*'[1]ΣΥΣΤΑΣΗ ΤΡΟΦΙΜΩΝ'!K18</f>
        <v>69</v>
      </c>
      <c r="M8" s="11">
        <f>0.6*'[1]ΣΥΣΤΑΣΗ ΤΡΟΦΙΜΩΝ'!L18</f>
        <v>57</v>
      </c>
      <c r="N8" s="11">
        <f>0.6*'[1]ΣΥΣΤΑΣΗ ΤΡΟΦΙΜΩΝ'!M18</f>
        <v>6.6</v>
      </c>
      <c r="O8" s="11">
        <f>0.6*'[1]ΣΥΣΤΑΣΗ ΤΡΟΦΙΜΩΝ'!N18</f>
        <v>60</v>
      </c>
      <c r="P8" s="11" t="str">
        <f>'[1]ΣΥΣΤΑΣΗ ΤΡΟΦΙΜΩΝ'!O18</f>
        <v>tr</v>
      </c>
      <c r="Q8" s="11">
        <f>0.6*'[1]ΣΥΣΤΑΣΗ ΤΡΟΦΙΜΩΝ'!P18</f>
        <v>33</v>
      </c>
      <c r="R8" s="11">
        <f>0.6*'[1]ΣΥΣΤΑΣΗ ΤΡΟΦΙΜΩΝ'!Q18</f>
        <v>84</v>
      </c>
      <c r="S8" s="11">
        <f>0.6*'[1]ΣΥΣΤΑΣΗ ΤΡΟΦΙΜΩΝ'!R18</f>
        <v>0.036</v>
      </c>
      <c r="T8" s="11">
        <f>0.6*'[1]ΣΥΣΤΑΣΗ ΤΡΟΦΙΜΩΝ'!S18</f>
        <v>0.24</v>
      </c>
      <c r="U8" s="11" t="str">
        <f>'[1]ΣΥΣΤΑΣΗ ΤΡΟΦΙΜΩΝ'!T18</f>
        <v>tr</v>
      </c>
      <c r="V8" s="12">
        <f>0.6*'[1]ΣΥΣΤΑΣΗ ΤΡΟΦΙΜΩΝ'!U18</f>
        <v>0.6</v>
      </c>
    </row>
    <row r="9" spans="1:22" ht="14.25">
      <c r="A9" s="10" t="s">
        <v>28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</row>
    <row r="10" spans="1:22" ht="14.25">
      <c r="A10" s="10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</row>
    <row r="11" spans="1:22" ht="14.25">
      <c r="A11" s="10" t="s">
        <v>30</v>
      </c>
      <c r="B11" s="11">
        <v>437.5</v>
      </c>
      <c r="C11" s="11">
        <f>4.375*'[1]ΣΥΣΤΑΣΗ ΤΡΟΦΙΜΩΝ'!B6</f>
        <v>1574.125</v>
      </c>
      <c r="D11" s="11">
        <f>4.375*'[1]ΣΥΣΤΑΣΗ ΤΡΟΦΙΜΩΝ'!C6</f>
        <v>61.25</v>
      </c>
      <c r="E11" s="11">
        <f>4.375*'[1]ΣΥΣΤΑΣΗ ΤΡΟΦΙΜΩΝ'!D6</f>
        <v>329.4375</v>
      </c>
      <c r="F11" s="11">
        <f>4.375*'[1]ΣΥΣΤΑΣΗ ΤΡΟΦΙΜΩΝ'!E6</f>
        <v>50.3125</v>
      </c>
      <c r="G11" s="11">
        <f>4.375*'[1]ΣΥΣΤΑΣΗ ΤΡΟΦΙΜΩΝ'!F6</f>
        <v>6.125</v>
      </c>
      <c r="H11" s="11">
        <f>4.375*'[1]ΣΥΣΤΑΣΗ ΤΡΟΦΙΜΩΝ'!G6</f>
        <v>16.1875</v>
      </c>
      <c r="I11" s="11">
        <f>4.375*'[1]ΣΥΣΤΑΣΗ ΤΡΟΦΙΜΩΝ'!H6</f>
        <v>0</v>
      </c>
      <c r="J11" s="11">
        <f>4.375*'[1]ΣΥΣΤΑΣΗ ΤΡΟΦΙΜΩΝ'!I6</f>
        <v>323.3125</v>
      </c>
      <c r="K11" s="11">
        <f>4.375*'[1]ΣΥΣΤΑΣΗ ΤΡΟΦΙΜΩΝ'!J6</f>
        <v>6.125</v>
      </c>
      <c r="L11" s="11">
        <f>4.375*'[1]ΣΥΣΤΑΣΗ ΤΡΟΦΙΜΩΝ'!K6</f>
        <v>65.625</v>
      </c>
      <c r="M11" s="11">
        <f>4.375*'[1]ΣΥΣΤΑΣΗ ΤΡΟΦΙΜΩΝ'!L6</f>
        <v>525</v>
      </c>
      <c r="N11" s="11">
        <f>4.375*'[1]ΣΥΣΤΑΣΗ ΤΡΟΦΙΜΩΝ'!M6</f>
        <v>135.625</v>
      </c>
      <c r="O11" s="11">
        <f>4.375*'[1]ΣΥΣΤΑΣΗ ΤΡΟΦΙΜΩΝ'!N6</f>
        <v>0</v>
      </c>
      <c r="P11" s="11">
        <f>4.375*'[1]ΣΥΣΤΑΣΗ ΤΡΟΦΙΜΩΝ'!O6</f>
        <v>0</v>
      </c>
      <c r="Q11" s="11">
        <f>4.375*'[1]ΣΥΣΤΑΣΗ ΤΡΟΦΙΜΩΝ'!P6</f>
        <v>13.125</v>
      </c>
      <c r="R11" s="11">
        <f>4.375*'[1]ΣΥΣΤΑΣΗ ΤΡΟΦΙΜΩΝ'!Q6</f>
        <v>568.75</v>
      </c>
      <c r="S11" s="11">
        <f>4.375*'[1]ΣΥΣΤΑΣΗ ΤΡΟΦΙΜΩΝ'!R6</f>
        <v>6.5625</v>
      </c>
      <c r="T11" s="11">
        <f>4.375*'[1]ΣΥΣΤΑΣΗ ΤΡΟΦΙΜΩΝ'!S6</f>
        <v>3.9375</v>
      </c>
      <c r="U11" s="11">
        <f>4.375*'[1]ΣΥΣΤΑΣΗ ΤΡΟΦΙΜΩΝ'!T6</f>
        <v>0.7875</v>
      </c>
      <c r="V11" s="12">
        <f>4.375*'[1]ΣΥΣΤΑΣΗ ΤΡΟΦΙΜΩΝ'!U6</f>
        <v>183.75</v>
      </c>
    </row>
    <row r="12" spans="1:22" ht="14.25">
      <c r="A12" s="10" t="s">
        <v>31</v>
      </c>
      <c r="B12" s="11">
        <v>10</v>
      </c>
      <c r="C12" s="11">
        <f>0.1*'[1]ΣΥΣΤΑΣΗ ΤΡΟΦΙΜΩΝ'!B111</f>
        <v>17.2</v>
      </c>
      <c r="D12" s="11">
        <f>0.1*'[1]ΣΥΣΤΑΣΗ ΤΡΟΦΙΜΩΝ'!C111</f>
        <v>0.63</v>
      </c>
      <c r="E12" s="11">
        <f>0.1*'[1]ΣΥΣΤΑΣΗ ΤΡΟΦΙΜΩΝ'!D111</f>
        <v>3.78</v>
      </c>
      <c r="F12" s="11">
        <f>0.1*'[1]ΣΥΣΤΑΣΗ ΤΡΟΦΙΜΩΝ'!E111</f>
        <v>0.52</v>
      </c>
      <c r="G12" s="11" t="str">
        <f>'[1]ΣΥΣΤΑΣΗ ΤΡΟΦΙΜΩΝ'!F111</f>
        <v>tr</v>
      </c>
      <c r="H12" s="11">
        <f>0.1*'[1]ΣΥΣΤΑΣΗ ΤΡΟΦΙΜΩΝ'!G111</f>
        <v>0</v>
      </c>
      <c r="I12" s="11">
        <f>0.1*'[1]ΣΥΣΤΑΣΗ ΤΡΟΦΙΜΩΝ'!H111</f>
        <v>0</v>
      </c>
      <c r="J12" s="11">
        <f>0.1*'[1]ΣΥΣΤΑΣΗ ΤΡΟΦΙΜΩΝ'!I111</f>
        <v>3.78</v>
      </c>
      <c r="K12" s="11" t="str">
        <f>'[1]ΣΥΣΤΑΣΗ ΤΡΟΦΙΜΩΝ'!J111</f>
        <v>tr</v>
      </c>
      <c r="L12" s="11">
        <f>0.1*'[1]ΣΥΣΤΑΣΗ ΤΡΟΦΙΜΩΝ'!K111</f>
        <v>113</v>
      </c>
      <c r="M12" s="11">
        <f>0.1*'[1]ΣΥΣΤΑΣΗ ΤΡΟΦΙΜΩΝ'!L111</f>
        <v>843</v>
      </c>
      <c r="N12" s="11">
        <f>0.1*'[1]ΣΥΣΤΑΣΗ ΤΡΟΦΙΜΩΝ'!M111</f>
        <v>0.9</v>
      </c>
      <c r="O12" s="11">
        <f>0.1*'[1]ΣΥΣΤΑΣΗ ΤΡΟΦΙΜΩΝ'!N111</f>
        <v>2.9000000000000004</v>
      </c>
      <c r="P12" s="11" t="str">
        <f>'[1]ΣΥΣΤΑΣΗ ΤΡΟΦΙΜΩΝ'!O111</f>
        <v>tr</v>
      </c>
      <c r="Q12" s="11">
        <f>0.1*'[1]ΣΥΣΤΑΣΗ ΤΡΟΦΙΜΩΝ'!P111</f>
        <v>1180</v>
      </c>
      <c r="R12" s="11">
        <f>0.1*'[1]ΣΥΣΤΑΣΗ ΤΡΟΦΙΜΩΝ'!Q111</f>
        <v>4.9</v>
      </c>
      <c r="S12" s="11" t="str">
        <f>'[1]ΣΥΣΤΑΣΗ ΤΡΟΦΙΜΩΝ'!R111</f>
        <v>tr</v>
      </c>
      <c r="T12" s="11">
        <f>0.1*'[1]ΣΥΣΤΑΣΗ ΤΡΟΦΙΜΩΝ'!S111</f>
        <v>0.27999999999999997</v>
      </c>
      <c r="U12" s="11" t="str">
        <f>'[1]ΣΥΣΤΑΣΗ ΤΡΟΦΙΜΩΝ'!T111</f>
        <v>tr</v>
      </c>
      <c r="V12" s="12" t="str">
        <f>'[1]ΣΥΣΤΑΣΗ ΤΡΟΦΙΜΩΝ'!U111</f>
        <v>tr</v>
      </c>
    </row>
    <row r="13" spans="1:22" ht="14.25">
      <c r="A13" s="10" t="s">
        <v>32</v>
      </c>
      <c r="B13" s="11">
        <v>800</v>
      </c>
      <c r="C13" s="11">
        <f>8*'[1]ΣΥΣΤΑΣΗ ΤΡΟΦΙΜΩΝ'!B9</f>
        <v>2048.8</v>
      </c>
      <c r="D13" s="11">
        <f>8*'[1]ΣΥΣΤΑΣΗ ΤΡΟΦΙΜΩΝ'!C9</f>
        <v>520</v>
      </c>
      <c r="E13" s="11">
        <f>8*'[1]ΣΥΣΤΑΣΗ ΤΡΟΦΙΜΩΝ'!D9</f>
        <v>24</v>
      </c>
      <c r="F13" s="11">
        <f>8*'[1]ΣΥΣΤΑΣΗ ΤΡΟΦΙΜΩΝ'!E9</f>
        <v>90.4</v>
      </c>
      <c r="G13" s="11">
        <f>8*'[1]ΣΥΣΤΑΣΗ ΤΡΟΦΙΜΩΝ'!F9</f>
        <v>176.8</v>
      </c>
      <c r="H13" s="11">
        <f>8*'[1]ΣΥΣΤΑΣΗ ΤΡΟΦΙΜΩΝ'!G9</f>
        <v>0</v>
      </c>
      <c r="I13" s="11">
        <f>8*'[1]ΣΥΣΤΑΣΗ ΤΡΟΦΙΜΩΝ'!H9</f>
        <v>24</v>
      </c>
      <c r="J13" s="11" t="s">
        <v>33</v>
      </c>
      <c r="K13" s="11" t="s">
        <v>33</v>
      </c>
      <c r="L13" s="11">
        <f>8*'[1]ΣΥΣΤΑΣΗ ΤΡΟΦΙΜΩΝ'!K9</f>
        <v>984</v>
      </c>
      <c r="M13" s="11">
        <f>8*'[1]ΣΥΣΤΑΣΗ ΤΡΟΦΙΜΩΝ'!L9</f>
        <v>1234.4</v>
      </c>
      <c r="N13" s="11">
        <f>8*'[1]ΣΥΣΤΑΣΗ ΤΡΟΦΙΜΩΝ'!M9</f>
        <v>124</v>
      </c>
      <c r="O13" s="11">
        <f>8*'[1]ΣΥΣΤΑΣΗ ΤΡΟΦΙΜΩΝ'!N9</f>
        <v>1872</v>
      </c>
      <c r="P13" s="11" t="str">
        <f>'[1]ΣΥΣΤΑΣΗ ΤΡΟΦΙΜΩΝ'!O9</f>
        <v>tr</v>
      </c>
      <c r="Q13" s="11">
        <f>8*'[1]ΣΥΣΤΑΣΗ ΤΡΟΦΙΜΩΝ'!P9</f>
        <v>2774.4</v>
      </c>
      <c r="R13" s="11">
        <f>8*'[1]ΣΥΣΤΑΣΗ ΤΡΟΦΙΜΩΝ'!Q9</f>
        <v>1234.4</v>
      </c>
      <c r="S13" s="11">
        <f>8*'[1]ΣΥΣΤΑΣΗ ΤΡΟΦΙΜΩΝ'!R9</f>
        <v>1.12</v>
      </c>
      <c r="T13" s="11">
        <f>8*'[1]ΣΥΣΤΑΣΗ ΤΡΟΦΙΜΩΝ'!S9</f>
        <v>2.72</v>
      </c>
      <c r="U13" s="11">
        <f>8*'[1]ΣΥΣΤΑΣΗ ΤΡΟΦΙΜΩΝ'!T9</f>
        <v>0.24</v>
      </c>
      <c r="V13" s="12" t="s">
        <v>33</v>
      </c>
    </row>
    <row r="14" spans="1:22" ht="14.25">
      <c r="A14" s="10" t="s">
        <v>34</v>
      </c>
      <c r="B14" s="11">
        <v>45</v>
      </c>
      <c r="C14" s="11">
        <f>0.45*'[1]ΣΥΣΤΑΣΗ ΤΡΟΦΙΜΩΝ'!B27</f>
        <v>189</v>
      </c>
      <c r="D14" s="11" t="str">
        <f>'[1]ΣΥΣΤΑΣΗ ΤΡΟΦΙΜΩΝ'!C27</f>
        <v>tr</v>
      </c>
      <c r="E14" s="11">
        <f>0.45*'[1]ΣΥΣΤΑΣΗ ΤΡΟΦΙΜΩΝ'!D27</f>
        <v>47.25</v>
      </c>
      <c r="F14" s="11" t="str">
        <f>'[1]ΣΥΣΤΑΣΗ ΤΡΟΦΙΜΩΝ'!E27</f>
        <v>tr</v>
      </c>
      <c r="G14" s="11">
        <f>0.45*'[1]ΣΥΣΤΑΣΗ ΤΡΟΦΙΜΩΝ'!F27</f>
        <v>0</v>
      </c>
      <c r="H14" s="11">
        <f>0.45*'[1]ΣΥΣΤΑΣΗ ΤΡΟΦΙΜΩΝ'!G27</f>
        <v>0</v>
      </c>
      <c r="I14" s="11">
        <f>0.45*'[1]ΣΥΣΤΑΣΗ ΤΡΟΦΙΜΩΝ'!H27</f>
        <v>0</v>
      </c>
      <c r="J14" s="11">
        <f>0.45*'[1]ΣΥΣΤΑΣΗ ΤΡΟΦΙΜΩΝ'!I27</f>
        <v>0</v>
      </c>
      <c r="K14" s="11">
        <f>0.45*'[1]ΣΥΣΤΑΣΗ ΤΡΟΦΙΜΩΝ'!J27</f>
        <v>47.25</v>
      </c>
      <c r="L14" s="11">
        <f>0.45*'[1]ΣΥΣΤΑΣΗ ΤΡΟΦΙΜΩΝ'!K27</f>
        <v>0.9</v>
      </c>
      <c r="M14" s="11" t="str">
        <f>'[1]ΣΥΣΤΑΣΗ ΤΡΟΦΙΜΩΝ'!L27</f>
        <v>tr</v>
      </c>
      <c r="N14" s="11" t="str">
        <f>'[1]ΣΥΣΤΑΣΗ ΤΡΟΦΙΜΩΝ'!M27</f>
        <v>tr</v>
      </c>
      <c r="O14" s="11">
        <f>0.45*'[1]ΣΥΣΤΑΣΗ ΤΡΟΦΙΜΩΝ'!N27</f>
        <v>0</v>
      </c>
      <c r="P14" s="11">
        <f>0.45*'[1]ΣΥΣΤΑΣΗ ΤΡΟΦΙΜΩΝ'!O27</f>
        <v>0</v>
      </c>
      <c r="Q14" s="11" t="str">
        <f>'[1]ΣΥΣΤΑΣΗ ΤΡΟΦΙΜΩΝ'!P27</f>
        <v>tr</v>
      </c>
      <c r="R14" s="11">
        <f>0.45*'[1]ΣΥΣΤΑΣΗ ΤΡΟΦΙΜΩΝ'!Q27</f>
        <v>0.9</v>
      </c>
      <c r="S14" s="11" t="str">
        <f>'[1]ΣΥΣΤΑΣΗ ΤΡΟΦΙΜΩΝ'!R27</f>
        <v>tr</v>
      </c>
      <c r="T14" s="11">
        <f>0.45*'[1]ΣΥΣΤΑΣΗ ΤΡΟΦΙΜΩΝ'!S27</f>
        <v>0.09000000000000001</v>
      </c>
      <c r="U14" s="11">
        <f>0.45*'[1]ΣΥΣΤΑΣΗ ΤΡΟΦΙΜΩΝ'!T27</f>
        <v>0.009000000000000001</v>
      </c>
      <c r="V14" s="12" t="str">
        <f>'[1]ΣΥΣΤΑΣΗ ΤΡΟΦΙΜΩΝ'!U27</f>
        <v>tr</v>
      </c>
    </row>
    <row r="15" spans="1:22" ht="14.25">
      <c r="A15" s="10" t="s">
        <v>35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</row>
    <row r="16" spans="1:22" ht="14.25">
      <c r="A16" s="10" t="s">
        <v>36</v>
      </c>
      <c r="B16" s="11">
        <v>180</v>
      </c>
      <c r="C16" s="11">
        <f>1.8*'[1]ΣΥΣΤΑΣΗ ΤΡΟΦΙΜΩΝ'!B8</f>
        <v>1189.8</v>
      </c>
      <c r="D16" s="11">
        <f>1.8*'[1]ΣΥΣΤΑΣΗ ΤΡΟΦΙΜΩΝ'!C8</f>
        <v>6.66</v>
      </c>
      <c r="E16" s="11">
        <f>1.8*'[1]ΣΥΣΤΑΣΗ ΤΡΟΦΙΜΩΝ'!D8</f>
        <v>36</v>
      </c>
      <c r="F16" s="11">
        <f>1.8*'[1]ΣΥΣΤΑΣΗ ΤΡΟΦΙΜΩΝ'!E8</f>
        <v>28.980000000000004</v>
      </c>
      <c r="G16" s="11">
        <f>1.8*'[1]ΣΥΣΤΑΣΗ ΤΡΟΦΙΜΩΝ'!F8</f>
        <v>103.32</v>
      </c>
      <c r="H16" s="11">
        <f>1.8*'[1]ΣΥΣΤΑΣΗ ΤΡΟΦΙΜΩΝ'!G8</f>
        <v>4.86</v>
      </c>
      <c r="I16" s="11">
        <f>1.8*'[1]ΣΥΣΤΑΣΗ ΤΡΟΦΙΜΩΝ'!H8</f>
        <v>0</v>
      </c>
      <c r="J16" s="11">
        <f>1.8*'[1]ΣΥΣΤΑΣΗ ΤΡΟΦΙΜΩΝ'!I8</f>
        <v>0</v>
      </c>
      <c r="K16" s="11">
        <f>1.8*'[1]ΣΥΣΤΑΣΗ ΤΡΟΦΙΜΩΝ'!J8</f>
        <v>0</v>
      </c>
      <c r="L16" s="11">
        <f>1.8*'[1]ΣΥΣΤΑΣΗ ΤΡΟΦΙΜΩΝ'!K8</f>
        <v>410.40000000000003</v>
      </c>
      <c r="M16" s="11">
        <f>1.8*'[1]ΣΥΣΤΑΣΗ ΤΡΟΦΙΜΩΝ'!L8</f>
        <v>806.4</v>
      </c>
      <c r="N16" s="11">
        <f>1.8*'[1]ΣΥΣΤΑΣΗ ΤΡΟΦΙΜΩΝ'!M8</f>
        <v>0</v>
      </c>
      <c r="O16" s="11">
        <f>1.8*'[1]ΣΥΣΤΑΣΗ ΤΡΟΦΙΜΩΝ'!N8</f>
        <v>0</v>
      </c>
      <c r="P16" s="11">
        <f>1.8*'[1]ΣΥΣΤΑΣΗ ΤΡΟΦΙΜΩΝ'!O8</f>
        <v>0</v>
      </c>
      <c r="Q16" s="11">
        <f>1.8*'[1]ΣΥΣΤΑΣΗ ΤΡΟΦΙΜΩΝ'!P8</f>
        <v>7.920000000000001</v>
      </c>
      <c r="R16" s="11">
        <f>1.8*'[1]ΣΥΣΤΑΣΗ ΤΡΟΦΙΜΩΝ'!Q8</f>
        <v>1427.4</v>
      </c>
      <c r="S16" s="11">
        <f>1.8*'[1]ΣΥΣΤΑΣΗ ΤΡΟΦΙΜΩΝ'!R8</f>
        <v>7.920000000000001</v>
      </c>
      <c r="T16" s="11">
        <f>1.8*'[1]ΣΥΣΤΑΣΗ ΤΡΟΦΙΜΩΝ'!S8</f>
        <v>0</v>
      </c>
      <c r="U16" s="11">
        <f>1.8*'[1]ΣΥΣΤΑΣΗ ΤΡΟΦΙΜΩΝ'!T8</f>
        <v>0</v>
      </c>
      <c r="V16" s="12">
        <f>1.8*'[1]ΣΥΣΤΑΣΗ ΤΡΟΦΙΜΩΝ'!U8</f>
        <v>0</v>
      </c>
    </row>
    <row r="17" spans="1:22" ht="14.25">
      <c r="A17" s="10" t="s">
        <v>37</v>
      </c>
      <c r="B17" s="11">
        <f aca="true" t="shared" si="0" ref="B17:V17">SUM(B5:B16)</f>
        <v>1842.5</v>
      </c>
      <c r="C17" s="11">
        <f t="shared" si="0"/>
        <v>6614.425</v>
      </c>
      <c r="D17" s="11">
        <f t="shared" si="0"/>
        <v>716.3199999999999</v>
      </c>
      <c r="E17" s="11">
        <f t="shared" si="0"/>
        <v>548.3475</v>
      </c>
      <c r="F17" s="11">
        <f t="shared" si="0"/>
        <v>184.6325</v>
      </c>
      <c r="G17" s="11">
        <f t="shared" si="0"/>
        <v>409.27500000000003</v>
      </c>
      <c r="H17" s="11">
        <f t="shared" si="0"/>
        <v>21.0475</v>
      </c>
      <c r="I17" s="11">
        <f t="shared" si="0"/>
        <v>417.4</v>
      </c>
      <c r="J17" s="11">
        <f t="shared" si="0"/>
        <v>327.0925</v>
      </c>
      <c r="K17" s="11">
        <f t="shared" si="0"/>
        <v>161.255</v>
      </c>
      <c r="L17" s="11">
        <f t="shared" si="0"/>
        <v>1701.9250000000002</v>
      </c>
      <c r="M17" s="11">
        <f t="shared" si="0"/>
        <v>3665.8</v>
      </c>
      <c r="N17" s="11">
        <f t="shared" si="0"/>
        <v>279.125</v>
      </c>
      <c r="O17" s="11">
        <f t="shared" si="0"/>
        <v>1934.9</v>
      </c>
      <c r="P17" s="11">
        <f t="shared" si="0"/>
        <v>0</v>
      </c>
      <c r="Q17" s="11">
        <f t="shared" si="0"/>
        <v>4148.445</v>
      </c>
      <c r="R17" s="11">
        <f t="shared" si="0"/>
        <v>3452.3500000000004</v>
      </c>
      <c r="S17" s="11">
        <f t="shared" si="0"/>
        <v>17.538500000000003</v>
      </c>
      <c r="T17" s="11">
        <f t="shared" si="0"/>
        <v>8.7675</v>
      </c>
      <c r="U17" s="11">
        <f t="shared" si="0"/>
        <v>1.1364999999999998</v>
      </c>
      <c r="V17" s="12">
        <f t="shared" si="0"/>
        <v>195.35</v>
      </c>
    </row>
    <row r="18" spans="1:22" ht="28.5">
      <c r="A18" s="10" t="s">
        <v>38</v>
      </c>
      <c r="B18" s="11">
        <v>100</v>
      </c>
      <c r="C18" s="11">
        <f aca="true" t="shared" si="1" ref="C18:V18">100*C17/$B$17</f>
        <v>358.9918588873813</v>
      </c>
      <c r="D18" s="11">
        <f t="shared" si="1"/>
        <v>38.87761194029851</v>
      </c>
      <c r="E18" s="11">
        <f t="shared" si="1"/>
        <v>29.761058344640436</v>
      </c>
      <c r="F18" s="11">
        <f t="shared" si="1"/>
        <v>10.020759837177748</v>
      </c>
      <c r="G18" s="11">
        <f t="shared" si="1"/>
        <v>22.21302578018996</v>
      </c>
      <c r="H18" s="11">
        <f t="shared" si="1"/>
        <v>1.1423337856173676</v>
      </c>
      <c r="I18" s="11">
        <f t="shared" si="1"/>
        <v>22.654002713704205</v>
      </c>
      <c r="J18" s="11">
        <f t="shared" si="1"/>
        <v>17.752645861601085</v>
      </c>
      <c r="K18" s="11">
        <f t="shared" si="1"/>
        <v>8.751967435549526</v>
      </c>
      <c r="L18" s="11">
        <f t="shared" si="1"/>
        <v>92.37042062415199</v>
      </c>
      <c r="M18" s="11">
        <f t="shared" si="1"/>
        <v>198.95793758480326</v>
      </c>
      <c r="N18" s="11">
        <f t="shared" si="1"/>
        <v>15.149253731343284</v>
      </c>
      <c r="O18" s="11">
        <f t="shared" si="1"/>
        <v>105.01492537313433</v>
      </c>
      <c r="P18" s="11">
        <f t="shared" si="1"/>
        <v>0</v>
      </c>
      <c r="Q18" s="11">
        <f t="shared" si="1"/>
        <v>225.15305291723203</v>
      </c>
      <c r="R18" s="11">
        <f t="shared" si="1"/>
        <v>187.37313432835825</v>
      </c>
      <c r="S18" s="11">
        <f t="shared" si="1"/>
        <v>0.951886024423338</v>
      </c>
      <c r="T18" s="11">
        <f t="shared" si="1"/>
        <v>0.47584803256445046</v>
      </c>
      <c r="U18" s="11">
        <f t="shared" si="1"/>
        <v>0.06168249660786973</v>
      </c>
      <c r="V18" s="12">
        <f t="shared" si="1"/>
        <v>10.602442333785618</v>
      </c>
    </row>
    <row r="19" spans="1:22" ht="42.75">
      <c r="A19" s="13" t="s">
        <v>39</v>
      </c>
      <c r="B19" s="14">
        <v>130</v>
      </c>
      <c r="C19" s="14">
        <f>130*C18/100</f>
        <v>466.68941655359566</v>
      </c>
      <c r="D19" s="14">
        <f>130*D18/100-30</f>
        <v>20.540895522388062</v>
      </c>
      <c r="E19" s="14">
        <f aca="true" t="shared" si="2" ref="E19:V19">130*E18/100</f>
        <v>38.68937584803256</v>
      </c>
      <c r="F19" s="14">
        <f t="shared" si="2"/>
        <v>13.026987788331072</v>
      </c>
      <c r="G19" s="14">
        <f t="shared" si="2"/>
        <v>28.876933514246947</v>
      </c>
      <c r="H19" s="14">
        <f t="shared" si="2"/>
        <v>1.4850339213025778</v>
      </c>
      <c r="I19" s="14">
        <f t="shared" si="2"/>
        <v>29.450203527815464</v>
      </c>
      <c r="J19" s="14">
        <f t="shared" si="2"/>
        <v>23.07843962008141</v>
      </c>
      <c r="K19" s="14">
        <f t="shared" si="2"/>
        <v>11.377557666214384</v>
      </c>
      <c r="L19" s="14">
        <f t="shared" si="2"/>
        <v>120.08154681139759</v>
      </c>
      <c r="M19" s="14">
        <f t="shared" si="2"/>
        <v>258.64531886024423</v>
      </c>
      <c r="N19" s="14">
        <f t="shared" si="2"/>
        <v>19.69402985074627</v>
      </c>
      <c r="O19" s="14">
        <f t="shared" si="2"/>
        <v>136.51940298507463</v>
      </c>
      <c r="P19" s="14">
        <f t="shared" si="2"/>
        <v>0</v>
      </c>
      <c r="Q19" s="14">
        <f t="shared" si="2"/>
        <v>292.6989687924017</v>
      </c>
      <c r="R19" s="14">
        <f t="shared" si="2"/>
        <v>243.58507462686572</v>
      </c>
      <c r="S19" s="14">
        <f t="shared" si="2"/>
        <v>1.2374518317503393</v>
      </c>
      <c r="T19" s="14">
        <f t="shared" si="2"/>
        <v>0.6186024423337856</v>
      </c>
      <c r="U19" s="14">
        <f t="shared" si="2"/>
        <v>0.08018724559023065</v>
      </c>
      <c r="V19" s="15">
        <f t="shared" si="2"/>
        <v>13.783175033921303</v>
      </c>
    </row>
    <row r="20" spans="23:47" ht="14.25"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3" spans="1:22" ht="45">
      <c r="A23" s="17"/>
      <c r="B23" s="18" t="s">
        <v>40</v>
      </c>
      <c r="C23" s="5" t="s">
        <v>41</v>
      </c>
      <c r="D23" s="5" t="s">
        <v>42</v>
      </c>
      <c r="E23" s="5" t="s">
        <v>43</v>
      </c>
      <c r="F23" s="5" t="s">
        <v>44</v>
      </c>
      <c r="G23" s="5" t="s">
        <v>45</v>
      </c>
      <c r="H23" s="5" t="s">
        <v>46</v>
      </c>
      <c r="I23" s="5" t="s">
        <v>47</v>
      </c>
      <c r="J23" s="5" t="s">
        <v>48</v>
      </c>
      <c r="K23" s="5" t="s">
        <v>49</v>
      </c>
      <c r="L23" s="5" t="s">
        <v>50</v>
      </c>
      <c r="M23" s="5" t="s">
        <v>51</v>
      </c>
      <c r="N23" s="5" t="s">
        <v>52</v>
      </c>
      <c r="O23" s="5" t="s">
        <v>53</v>
      </c>
      <c r="P23" s="5" t="s">
        <v>54</v>
      </c>
      <c r="Q23" s="5" t="s">
        <v>55</v>
      </c>
      <c r="R23" s="5" t="s">
        <v>56</v>
      </c>
      <c r="S23" s="5" t="s">
        <v>57</v>
      </c>
      <c r="T23" s="5" t="s">
        <v>58</v>
      </c>
      <c r="U23" s="6" t="s">
        <v>59</v>
      </c>
      <c r="V23" s="3"/>
    </row>
    <row r="24" spans="1:21" ht="14.25">
      <c r="A24" s="7" t="s">
        <v>23</v>
      </c>
      <c r="B24" s="8">
        <f>'[1]ΣΥΣΤΑΣΗ ΤΡΟΦΙΜΩΝ'!V16</f>
        <v>53</v>
      </c>
      <c r="C24" s="8">
        <f>'[1]ΣΥΣΤΑΣΗ ΤΡΟΦΙΜΩΝ'!W16*0.8</f>
        <v>0.05600000000000001</v>
      </c>
      <c r="D24" s="8">
        <f>'[1]ΣΥΣΤΑΣΗ ΤΡΟΦΙΜΩΝ'!X16*0.95</f>
        <v>0.33249999999999996</v>
      </c>
      <c r="E24" s="8" t="str">
        <f>'[1]ΣΥΣΤΑΣΗ ΤΡΟΦΙΜΩΝ'!Y16</f>
        <v>tr</v>
      </c>
      <c r="F24" s="8">
        <f>'[1]ΣΥΣΤΑΣΗ ΤΡΟΦΙΜΩΝ'!Z16*0.9</f>
        <v>0.09000000000000001</v>
      </c>
      <c r="G24" s="8">
        <f>'[1]ΣΥΣΤΑΣΗ ΤΡΟΦΙΜΩΝ'!AA16*0.95</f>
        <v>0.11399999999999999</v>
      </c>
      <c r="H24" s="8">
        <f>'[1]ΣΥΣΤΑΣΗ ΤΡΟΦΙΜΩΝ'!AB16*0.8</f>
        <v>0.8800000000000001</v>
      </c>
      <c r="I24" s="8">
        <f>'[1]ΣΥΣΤΑΣΗ ΤΡΟΦΙΜΩΝ'!AC16*0.75</f>
        <v>29.25</v>
      </c>
      <c r="J24" s="8">
        <f>'[1]ΣΥΣΤΑΣΗ ΤΡΟΦΙΜΩΝ'!AD16</f>
        <v>0</v>
      </c>
      <c r="K24" s="8">
        <f>'[1]ΣΥΣΤΑΣΗ ΤΡΟΦΙΜΩΝ'!AE16</f>
        <v>190</v>
      </c>
      <c r="L24" s="8">
        <f>'[1]ΣΥΣΤΑΣΗ ΤΡΟΦΙΜΩΝ'!AF16</f>
        <v>1.75</v>
      </c>
      <c r="M24" s="8">
        <f>'[1]ΣΥΣΤΑΣΗ ΤΡΟΦΙΜΩΝ'!AG16</f>
        <v>1.11</v>
      </c>
      <c r="N24" s="8">
        <f>'[1]ΣΥΣΤΑΣΗ ΤΡΟΦΙΜΩΝ'!AH16</f>
        <v>66.12244897959184</v>
      </c>
      <c r="O24" s="8">
        <f>'[1]ΣΥΣΤΑΣΗ ΤΡΟΦΙΜΩΝ'!AI16</f>
        <v>34.01360544217687</v>
      </c>
      <c r="P24" s="8">
        <v>0</v>
      </c>
      <c r="Q24" s="8">
        <f>'[1]ΣΥΣΤΑΣΗ ΤΡΟΦΙΜΩΝ'!AK16</f>
        <v>18.979591836734695</v>
      </c>
      <c r="R24" s="8">
        <v>0</v>
      </c>
      <c r="S24" s="8">
        <f>'[1]ΣΥΣΤΑΣΗ ΤΡΟΦΙΜΩΝ'!AM16</f>
        <v>3.1</v>
      </c>
      <c r="T24" s="8">
        <f>'[1]ΣΥΣΤΑΣΗ ΤΡΟΦΙΜΩΝ'!AN16</f>
        <v>4.7</v>
      </c>
      <c r="U24" s="9">
        <f>'[1]ΣΥΣΤΑΣΗ ΤΡΟΦΙΜΩΝ'!AO16</f>
        <v>1.2</v>
      </c>
    </row>
    <row r="25" spans="1:21" ht="14.25">
      <c r="A25" s="10" t="s">
        <v>24</v>
      </c>
      <c r="B25" s="11" t="str">
        <f>'[1]ΣΥΣΤΑΣΗ ΤΡΟΦΙΜΩΝ'!V27</f>
        <v>tr</v>
      </c>
      <c r="C25" s="11">
        <f>'[1]ΣΥΣΤΑΣΗ ΤΡΟΦΙΜΩΝ'!W27</f>
        <v>0</v>
      </c>
      <c r="D25" s="11">
        <f>'[1]ΣΥΣΤΑΣΗ ΤΡΟΦΙΜΩΝ'!X27</f>
        <v>0</v>
      </c>
      <c r="E25" s="11">
        <f>'[1]ΣΥΣΤΑΣΗ ΤΡΟΦΙΜΩΝ'!Y27</f>
        <v>0</v>
      </c>
      <c r="F25" s="11">
        <f>'[1]ΣΥΣΤΑΣΗ ΤΡΟΦΙΜΩΝ'!Z27</f>
        <v>0</v>
      </c>
      <c r="G25" s="11">
        <f>'[1]ΣΥΣΤΑΣΗ ΤΡΟΦΙΜΩΝ'!AA27</f>
        <v>0</v>
      </c>
      <c r="H25" s="11">
        <f>'[1]ΣΥΣΤΑΣΗ ΤΡΟΦΙΜΩΝ'!AB27</f>
        <v>0</v>
      </c>
      <c r="I25" s="11">
        <f>'[1]ΣΥΣΤΑΣΗ ΤΡΟΦΙΜΩΝ'!AC27</f>
        <v>0</v>
      </c>
      <c r="J25" s="11">
        <f>'[1]ΣΥΣΤΑΣΗ ΤΡΟΦΙΜΩΝ'!AD27</f>
        <v>0</v>
      </c>
      <c r="K25" s="11">
        <f>'[1]ΣΥΣΤΑΣΗ ΤΡΟΦΙΜΩΝ'!AE27</f>
        <v>0</v>
      </c>
      <c r="L25" s="11">
        <f>'[1]ΣΥΣΤΑΣΗ ΤΡΟΦΙΜΩΝ'!AF27</f>
        <v>0</v>
      </c>
      <c r="M25" s="11">
        <f>'[1]ΣΥΣΤΑΣΗ ΤΡΟΦΙΜΩΝ'!AG27</f>
        <v>0</v>
      </c>
      <c r="N25" s="11">
        <f>'[1]ΣΥΣΤΑΣΗ ΤΡΟΦΙΜΩΝ'!AH27</f>
        <v>0</v>
      </c>
      <c r="O25" s="11">
        <v>0</v>
      </c>
      <c r="P25" s="11">
        <f>'[1]ΣΥΣΤΑΣΗ ΤΡΟΦΙΜΩΝ'!AJ27</f>
        <v>100</v>
      </c>
      <c r="Q25" s="11">
        <f>'[1]ΣΥΣΤΑΣΗ ΤΡΟΦΙΜΩΝ'!AK27</f>
        <v>0</v>
      </c>
      <c r="R25" s="11">
        <f>'[1]ΣΥΣΤΑΣΗ ΤΡΟΦΙΜΩΝ'!AL27</f>
        <v>100</v>
      </c>
      <c r="S25" s="11">
        <f>'[1]ΣΥΣΤΑΣΗ ΤΡΟΦΙΜΩΝ'!AM27</f>
        <v>0</v>
      </c>
      <c r="T25" s="11">
        <f>'[1]ΣΥΣΤΑΣΗ ΤΡΟΦΙΜΩΝ'!AN27</f>
        <v>0</v>
      </c>
      <c r="U25" s="12">
        <f>'[1]ΣΥΣΤΑΣΗ ΤΡΟΦΙΜΩΝ'!AO27</f>
        <v>0</v>
      </c>
    </row>
    <row r="26" spans="1:21" ht="14.25">
      <c r="A26" s="10" t="s">
        <v>25</v>
      </c>
      <c r="B26" s="11" t="str">
        <f>'[1]ΣΥΣΤΑΣΗ ΤΡΟΦΙΜΩΝ'!V22</f>
        <v>n</v>
      </c>
      <c r="C26" s="11" t="str">
        <f>'[1]ΣΥΣΤΑΣΗ ΤΡΟΦΙΜΩΝ'!W22</f>
        <v>tr</v>
      </c>
      <c r="D26" s="11" t="str">
        <f>'[1]ΣΥΣΤΑΣΗ ΤΡΟΦΙΜΩΝ'!X22</f>
        <v>tr</v>
      </c>
      <c r="E26" s="11" t="str">
        <f>'[1]ΣΥΣΤΑΣΗ ΤΡΟΦΙΜΩΝ'!Y22</f>
        <v>n</v>
      </c>
      <c r="F26" s="11" t="str">
        <f>'[1]ΣΥΣΤΑΣΗ ΤΡΟΦΙΜΩΝ'!Z22</f>
        <v>tr</v>
      </c>
      <c r="G26" s="11" t="str">
        <f>'[1]ΣΥΣΤΑΣΗ ΤΡΟΦΙΜΩΝ'!AA22</f>
        <v>tr</v>
      </c>
      <c r="H26" s="11">
        <f>'[1]ΣΥΣΤΑΣΗ ΤΡΟΦΙΜΩΝ'!AB22</f>
        <v>0</v>
      </c>
      <c r="I26" s="11" t="str">
        <f>'[1]ΣΥΣΤΑΣΗ ΤΡΟΦΙΜΩΝ'!AC22</f>
        <v>tr</v>
      </c>
      <c r="J26" s="11">
        <f>1.1*'[1]ΣΥΣΤΑΣΗ ΤΡΟΦΙΜΩΝ'!AD22</f>
        <v>0</v>
      </c>
      <c r="K26" s="11">
        <f>1.1*'[1]ΣΥΣΤΑΣΗ ΤΡΟΦΙΜΩΝ'!AE22</f>
        <v>0</v>
      </c>
      <c r="L26" s="11">
        <f>1.1*'[1]ΣΥΣΤΑΣΗ ΤΡΟΦΙΜΩΝ'!AF22</f>
        <v>0</v>
      </c>
      <c r="M26" s="11">
        <f>1.1*'[1]ΣΥΣΤΑΣΗ ΤΡΟΦΙΜΩΝ'!AG22</f>
        <v>5.61</v>
      </c>
      <c r="N26" s="11">
        <f>'[1]ΣΥΣΤΑΣΗ ΤΡΟΦΙΜΩΝ'!AH22</f>
        <v>100.0111234705228</v>
      </c>
      <c r="O26" s="11">
        <v>0</v>
      </c>
      <c r="P26" s="11">
        <v>0</v>
      </c>
      <c r="Q26" s="11">
        <f>'[1]ΣΥΣΤΑΣΗ ΤΡΟΦΙΜΩΝ'!AK22</f>
        <v>14.015572858731923</v>
      </c>
      <c r="R26" s="11">
        <f>'[1]ΣΥΣΤΑΣΗ ΤΡΟΦΙΜΩΝ'!AL22</f>
        <v>0</v>
      </c>
      <c r="S26" s="11">
        <f>1.1*'[1]ΣΥΣΤΑΣΗ ΤΡΟΦΙΜΩΝ'!AM22</f>
        <v>15.400000000000002</v>
      </c>
      <c r="T26" s="11">
        <f>1.1*'[1]ΣΥΣΤΑΣΗ ΤΡΟΦΙΜΩΝ'!AN22</f>
        <v>76.67000000000002</v>
      </c>
      <c r="U26" s="12">
        <f>1.1*'[1]ΣΥΣΤΑΣΗ ΤΡΟΦΙΜΩΝ'!AO22</f>
        <v>12.32</v>
      </c>
    </row>
    <row r="27" spans="1:21" ht="14.25">
      <c r="A27" s="10" t="s">
        <v>27</v>
      </c>
      <c r="B27" s="11">
        <f>0.6*'[1]ΣΥΣΤΑΣΗ ΤΡΟΦΙΜΩΝ'!V18</f>
        <v>9</v>
      </c>
      <c r="C27" s="11">
        <f>0.6*'[1]ΣΥΣΤΑΣΗ ΤΡΟΦΙΜΩΝ'!W18*0.6</f>
        <v>0.010799999999999999</v>
      </c>
      <c r="D27" s="11">
        <f>0.6*'[1]ΣΥΣΤΑΣΗ ΤΡΟΦΙΜΩΝ'!X18</f>
        <v>0.10200000000000001</v>
      </c>
      <c r="E27" s="11">
        <f>0.6*'[1]ΣΥΣΤΑΣΗ ΤΡΟΦΙΜΩΝ'!Y18</f>
        <v>12.6</v>
      </c>
      <c r="F27" s="11">
        <f>0.6*'[1]ΣΥΣΤΑΣΗ ΤΡΟΦΙΜΩΝ'!Z18</f>
        <v>0.06</v>
      </c>
      <c r="G27" s="11">
        <f>0.6*'[1]ΣΥΣΤΑΣΗ ΤΡΟΦΙΜΩΝ'!AA18*0.55</f>
        <v>0.0198</v>
      </c>
      <c r="H27" s="11">
        <f>0.6*'[1]ΣΥΣΤΑΣΗ ΤΡΟΦΙΜΩΝ'!AB18*0.3</f>
        <v>0.072</v>
      </c>
      <c r="I27" s="11">
        <f>0.6*'[1]ΣΥΣΤΑΣΗ ΤΡΟΦΙΜΩΝ'!AC18*0.3</f>
        <v>1.0799999999999998</v>
      </c>
      <c r="J27" s="11">
        <f>0.6*'[1]ΣΥΣΤΑΣΗ ΤΡΟΦΙΜΩΝ'!AD18*0.45</f>
        <v>0.27</v>
      </c>
      <c r="K27" s="11">
        <f>0.6*'[1]ΣΥΣΤΑΣΗ ΤΡΟΦΙΜΩΝ'!AE18</f>
        <v>31.2</v>
      </c>
      <c r="L27" s="11">
        <f>0.6*'[1]ΣΥΣΤΑΣΗ ΤΡΟΦΙΜΩΝ'!AF18</f>
        <v>0.018</v>
      </c>
      <c r="M27" s="11">
        <f>0.6*'[1]ΣΥΣΤΑΣΗ ΤΡΟΦΙΜΩΝ'!AG18</f>
        <v>0.054</v>
      </c>
      <c r="N27" s="11">
        <f>'[1]ΣΥΣΤΑΣΗ ΤΡΟΦΙΜΩΝ'!AH18</f>
        <v>53.18181818181818</v>
      </c>
      <c r="O27" s="11">
        <f>'[1]ΣΥΣΤΑΣΗ ΤΡΟΦΙΜΩΝ'!AI18</f>
        <v>19.393939393939394</v>
      </c>
      <c r="P27" s="11">
        <f>'[1]ΣΥΣΤΑΣΗ ΤΡΟΦΙΜΩΝ'!AJ18</f>
        <v>29.09090909090909</v>
      </c>
      <c r="Q27" s="11">
        <f>'[1]ΣΥΣΤΑΣΗ ΤΡΟΦΙΜΩΝ'!AK18</f>
        <v>32.72727272727273</v>
      </c>
      <c r="R27" s="11">
        <f>'[1]ΣΥΣΤΑΣΗ ΤΡΟΦΙΜΩΝ'!AL18</f>
        <v>29.09090909090909</v>
      </c>
      <c r="S27" s="11">
        <f>0.6*'[1]ΣΥΣΤΑΣΗ ΤΡΟΦΙΜΩΝ'!AM18</f>
        <v>1.44</v>
      </c>
      <c r="T27" s="11">
        <f>0.6*'[1]ΣΥΣΤΑΣΗ ΤΡΟΦΙΜΩΝ'!AN18</f>
        <v>0.66</v>
      </c>
      <c r="U27" s="12">
        <f>0.6*'[1]ΣΥΣΤΑΣΗ ΤΡΟΦΙΜΩΝ'!AO18</f>
        <v>0.06</v>
      </c>
    </row>
    <row r="28" spans="1:21" ht="14.25">
      <c r="A28" s="10" t="s">
        <v>28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1" ht="14.25">
      <c r="A29" s="10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1:21" ht="14.25">
      <c r="A30" s="10" t="s">
        <v>30</v>
      </c>
      <c r="B30" s="11">
        <f>4.375*'[1]ΣΥΣΤΑΣΗ ΤΡΟΦΙΜΩΝ'!V6</f>
        <v>0</v>
      </c>
      <c r="C30" s="11">
        <f>4.375*'[1]ΣΥΣΤΑΣΗ ΤΡΟΦΙΜΩΝ'!W6*0.8</f>
        <v>0.35000000000000003</v>
      </c>
      <c r="D30" s="11">
        <f>4.375*'[1]ΣΥΣΤΑΣΗ ΤΡΟΦΙΜΩΝ'!X6*0.9</f>
        <v>0.11812500000000001</v>
      </c>
      <c r="E30" s="11">
        <f>4.375*'[1]ΣΥΣΤΑΣΗ ΤΡΟΦΙΜΩΝ'!Y6</f>
        <v>0</v>
      </c>
      <c r="F30" s="11">
        <f>4.375*'[1]ΣΥΣΤΑΣΗ ΤΡΟΦΙΜΩΝ'!Z6*0.9</f>
        <v>2.75625</v>
      </c>
      <c r="G30" s="11">
        <f>4.375*'[1]ΣΥΣΤΑΣΗ ΤΡΟΦΙΜΩΝ'!AA6*0.9</f>
        <v>0.5906250000000001</v>
      </c>
      <c r="H30" s="11">
        <f>4.375*'[1]ΣΥΣΤΑΣΗ ΤΡΟΦΙΜΩΝ'!AB6</f>
        <v>0</v>
      </c>
      <c r="I30" s="11">
        <f>4.375*'[1]ΣΥΣΤΑΣΗ ΤΡΟΦΙΜΩΝ'!AC6*0.7</f>
        <v>94.9375</v>
      </c>
      <c r="J30" s="11">
        <f>4.375*'[1]ΣΥΣΤΑΣΗ ΤΡΟΦΙΜΩΝ'!AD6</f>
        <v>0</v>
      </c>
      <c r="K30" s="11">
        <f>4.375*'[1]ΣΥΣΤΑΣΗ ΤΡΟΦΙΜΩΝ'!AE6</f>
        <v>0</v>
      </c>
      <c r="L30" s="11">
        <f>4.375*'[1]ΣΥΣΤΑΣΗ ΤΡΟΦΙΜΩΝ'!AF6</f>
        <v>0</v>
      </c>
      <c r="M30" s="11">
        <f>4.375*'[1]ΣΥΣΤΑΣΗ ΤΡΟΦΙΜΩΝ'!AG6</f>
        <v>1.3125</v>
      </c>
      <c r="N30" s="11">
        <f>'[1]ΣΥΣΤΑΣΗ ΤΡΟΦΙΜΩΝ'!AH6</f>
        <v>3.501945525291829</v>
      </c>
      <c r="O30" s="11">
        <f>'[1]ΣΥΣΤΑΣΗ ΤΡΟΦΙΜΩΝ'!AI6</f>
        <v>12.784880489160644</v>
      </c>
      <c r="P30" s="11">
        <f>'[1]ΣΥΣΤΑΣΗ ΤΡΟΦΙΜΩΝ'!AJ6</f>
        <v>83.71317398554753</v>
      </c>
      <c r="Q30" s="11">
        <f>'[1]ΣΥΣΤΑΣΗ ΤΡΟΦΙΜΩΝ'!AK6</f>
        <v>0.500277932184547</v>
      </c>
      <c r="R30" s="11">
        <f>'[1]ΣΥΣΤΑΣΗ ΤΡΟΦΙΜΩΝ'!AL6</f>
        <v>1.556420233463035</v>
      </c>
      <c r="S30" s="11">
        <f>4.375*'[1]ΣΥΣΤΑΣΗ ΤΡΟΦΙΜΩΝ'!AM6</f>
        <v>0.875</v>
      </c>
      <c r="T30" s="11">
        <f>4.375*'[1]ΣΥΣΤΑΣΗ ΤΡΟΦΙΜΩΝ'!AN6</f>
        <v>0.4375</v>
      </c>
      <c r="U30" s="12">
        <f>4.375*'[1]ΣΥΣΤΑΣΗ ΤΡΟΦΙΜΩΝ'!AO6</f>
        <v>2.625</v>
      </c>
    </row>
    <row r="31" spans="1:21" ht="14.25">
      <c r="A31" s="10" t="s">
        <v>31</v>
      </c>
      <c r="B31" s="11" t="str">
        <f>'[1]ΣΥΣΤΑΣΗ ΤΡΟΦΙΜΩΝ'!V111</f>
        <v>tr</v>
      </c>
      <c r="C31" s="11" t="str">
        <f>'[1]ΣΥΣΤΑΣΗ ΤΡΟΦΙΜΩΝ'!W111</f>
        <v>tr</v>
      </c>
      <c r="D31" s="11" t="str">
        <f>'[1]ΣΥΣΤΑΣΗ ΤΡΟΦΙΜΩΝ'!X111</f>
        <v>tr</v>
      </c>
      <c r="E31" s="11">
        <f>0.1*'[1]ΣΥΣΤΑΣΗ ΤΡΟΦΙΜΩΝ'!Y111</f>
        <v>0</v>
      </c>
      <c r="F31" s="11" t="str">
        <f>'[1]ΣΥΣΤΑΣΗ ΤΡΟΦΙΜΩΝ'!Z111</f>
        <v>tr</v>
      </c>
      <c r="G31" s="11" t="str">
        <f>'[1]ΣΥΣΤΑΣΗ ΤΡΟΦΙΜΩΝ'!AA111</f>
        <v>tr</v>
      </c>
      <c r="H31" s="11">
        <f>'[1]ΣΥΣΤΑΣΗ ΤΡΟΦΙΜΩΝ'!AB111</f>
        <v>0</v>
      </c>
      <c r="I31" s="11" t="str">
        <f>'[1]ΣΥΣΤΑΣΗ ΤΡΟΦΙΜΩΝ'!AC111</f>
        <v>tr</v>
      </c>
      <c r="J31" s="11">
        <f>0.1*'[1]ΣΥΣΤΑΣΗ ΤΡΟΦΙΜΩΝ'!AD111</f>
        <v>0</v>
      </c>
      <c r="K31" s="11">
        <f>0.1*'[1]ΣΥΣΤΑΣΗ ΤΡΟΦΙΜΩΝ'!AE111</f>
        <v>0</v>
      </c>
      <c r="L31" s="11">
        <f>0.1*'[1]ΣΥΣΤΑΣΗ ΤΡΟΦΙΜΩΝ'!AF111</f>
        <v>0</v>
      </c>
      <c r="M31" s="11" t="str">
        <f>'[1]ΣΥΣΤΑΣΗ ΤΡΟΦΙΜΩΝ'!AG111</f>
        <v>tr</v>
      </c>
      <c r="N31" s="11">
        <f>'[1]ΣΥΣΤΑΣΗ ΤΡΟΦΙΜΩΝ'!AH111</f>
        <v>0</v>
      </c>
      <c r="O31" s="11">
        <f>'[1]ΣΥΣΤΑΣΗ ΤΡΟΦΙΜΩΝ'!AI111</f>
        <v>12.093023255813954</v>
      </c>
      <c r="P31" s="11">
        <f>'[1]ΣΥΣΤΑΣΗ ΤΡΟΦΙΜΩΝ'!AJ111</f>
        <v>87.90697674418604</v>
      </c>
      <c r="Q31" s="11">
        <f>'[1]ΣΥΣΤΑΣΗ ΤΡΟΦΙΜΩΝ'!AK111</f>
        <v>0</v>
      </c>
      <c r="R31" s="11">
        <f>'[1]ΣΥΣΤΑΣΗ ΤΡΟΦΙΜΩΝ'!AL111</f>
        <v>0</v>
      </c>
      <c r="S31" s="11">
        <f>0.1*'[1]ΣΥΣΤΑΣΗ ΤΡΟΦΙΜΩΝ'!AM111</f>
        <v>0</v>
      </c>
      <c r="T31" s="11">
        <f>0.1*'[1]ΣΥΣΤΑΣΗ ΤΡΟΦΙΜΩΝ'!AN111</f>
        <v>0</v>
      </c>
      <c r="U31" s="12">
        <f>0.1*'[1]ΣΥΣΤΑΣΗ ΤΡΟΦΙΜΩΝ'!AO111</f>
        <v>0</v>
      </c>
    </row>
    <row r="32" spans="1:21" ht="14.25">
      <c r="A32" s="10" t="s">
        <v>32</v>
      </c>
      <c r="B32" s="11" t="s">
        <v>33</v>
      </c>
      <c r="C32" s="11" t="s">
        <v>33</v>
      </c>
      <c r="D32" s="11" t="s">
        <v>33</v>
      </c>
      <c r="E32" s="11" t="s">
        <v>33</v>
      </c>
      <c r="F32" s="11" t="s">
        <v>33</v>
      </c>
      <c r="G32" s="11" t="s">
        <v>33</v>
      </c>
      <c r="H32" s="11" t="s">
        <v>33</v>
      </c>
      <c r="I32" s="11" t="s">
        <v>33</v>
      </c>
      <c r="J32" s="11" t="s">
        <v>33</v>
      </c>
      <c r="K32" s="11" t="s">
        <v>33</v>
      </c>
      <c r="L32" s="11" t="s">
        <v>33</v>
      </c>
      <c r="M32" s="11" t="s">
        <v>33</v>
      </c>
      <c r="N32" s="11">
        <f>'[1]ΣΥΣΤΑΣΗ ΤΡΟΦΙΜΩΝ'!AH9</f>
        <v>77.66497461928934</v>
      </c>
      <c r="O32" s="11">
        <f>'[1]ΣΥΣΤΑΣΗ ΤΡΟΦΙΜΩΝ'!AI9</f>
        <v>17.64935572042171</v>
      </c>
      <c r="P32" s="11">
        <f>'[1]ΣΥΣΤΑΣΗ ΤΡΟΦΙΜΩΝ'!AJ9</f>
        <v>4.68566966028895</v>
      </c>
      <c r="Q32" s="11">
        <f>'[1]ΣΥΣΤΑΣΗ ΤΡΟΦΙΜΩΝ'!AK9</f>
        <v>0</v>
      </c>
      <c r="R32" s="11">
        <f>'[1]ΣΥΣΤΑΣΗ ΤΡΟΦΙΜΩΝ'!AL9</f>
        <v>0</v>
      </c>
      <c r="S32" s="11">
        <f>8*'[1]ΣΥΣΤΑΣΗ ΤΡΟΦΙΜΩΝ'!AM9</f>
        <v>0</v>
      </c>
      <c r="T32" s="11">
        <f>8*'[1]ΣΥΣΤΑΣΗ ΤΡΟΦΙΜΩΝ'!AN9</f>
        <v>0</v>
      </c>
      <c r="U32" s="12">
        <f>8*'[1]ΣΥΣΤΑΣΗ ΤΡΟΦΙΜΩΝ'!AO9</f>
        <v>0</v>
      </c>
    </row>
    <row r="33" spans="1:21" ht="14.25">
      <c r="A33" s="10" t="s">
        <v>34</v>
      </c>
      <c r="B33" s="11" t="str">
        <f>'[1]ΣΥΣΤΑΣΗ ΤΡΟΦΙΜΩΝ'!V27</f>
        <v>tr</v>
      </c>
      <c r="C33" s="11">
        <f>0.45*'[1]ΣΥΣΤΑΣΗ ΤΡΟΦΙΜΩΝ'!W27</f>
        <v>0</v>
      </c>
      <c r="D33" s="11">
        <f>0.45*'[1]ΣΥΣΤΑΣΗ ΤΡΟΦΙΜΩΝ'!X27</f>
        <v>0</v>
      </c>
      <c r="E33" s="11">
        <f>0.45*'[1]ΣΥΣΤΑΣΗ ΤΡΟΦΙΜΩΝ'!Y27</f>
        <v>0</v>
      </c>
      <c r="F33" s="11">
        <f>0.45*'[1]ΣΥΣΤΑΣΗ ΤΡΟΦΙΜΩΝ'!Z27</f>
        <v>0</v>
      </c>
      <c r="G33" s="11">
        <f>0.45*'[1]ΣΥΣΤΑΣΗ ΤΡΟΦΙΜΩΝ'!AA27</f>
        <v>0</v>
      </c>
      <c r="H33" s="11">
        <f>0.45*'[1]ΣΥΣΤΑΣΗ ΤΡΟΦΙΜΩΝ'!AB27</f>
        <v>0</v>
      </c>
      <c r="I33" s="11">
        <f>0.45*'[1]ΣΥΣΤΑΣΗ ΤΡΟΦΙΜΩΝ'!AC27</f>
        <v>0</v>
      </c>
      <c r="J33" s="11">
        <f>0.45*'[1]ΣΥΣΤΑΣΗ ΤΡΟΦΙΜΩΝ'!AD27</f>
        <v>0</v>
      </c>
      <c r="K33" s="11">
        <f>0.45*'[1]ΣΥΣΤΑΣΗ ΤΡΟΦΙΜΩΝ'!AE27</f>
        <v>0</v>
      </c>
      <c r="L33" s="11">
        <f>0.45*'[1]ΣΥΣΤΑΣΗ ΤΡΟΦΙΜΩΝ'!AF27</f>
        <v>0</v>
      </c>
      <c r="M33" s="11">
        <f>0.45*'[1]ΣΥΣΤΑΣΗ ΤΡΟΦΙΜΩΝ'!AG27</f>
        <v>0</v>
      </c>
      <c r="N33" s="11">
        <f>'[1]ΣΥΣΤΑΣΗ ΤΡΟΦΙΜΩΝ'!AH27</f>
        <v>0</v>
      </c>
      <c r="O33" s="11">
        <v>0</v>
      </c>
      <c r="P33" s="11">
        <f>'[1]ΣΥΣΤΑΣΗ ΤΡΟΦΙΜΩΝ'!AJ27</f>
        <v>100</v>
      </c>
      <c r="Q33" s="11">
        <f>'[1]ΣΥΣΤΑΣΗ ΤΡΟΦΙΜΩΝ'!AK27</f>
        <v>0</v>
      </c>
      <c r="R33" s="11">
        <f>'[1]ΣΥΣΤΑΣΗ ΤΡΟΦΙΜΩΝ'!AL27</f>
        <v>100</v>
      </c>
      <c r="S33" s="11">
        <f>0.45*'[1]ΣΥΣΤΑΣΗ ΤΡΟΦΙΜΩΝ'!AM27</f>
        <v>0</v>
      </c>
      <c r="T33" s="11">
        <f>0.45*'[1]ΣΥΣΤΑΣΗ ΤΡΟΦΙΜΩΝ'!AN27</f>
        <v>0</v>
      </c>
      <c r="U33" s="12">
        <f>0.45*'[1]ΣΥΣΤΑΣΗ ΤΡΟΦΙΜΩΝ'!AO27</f>
        <v>0</v>
      </c>
    </row>
    <row r="34" spans="1:21" ht="14.25">
      <c r="A34" s="10" t="s">
        <v>35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1:21" ht="14.25">
      <c r="A35" s="10" t="s">
        <v>36</v>
      </c>
      <c r="B35" s="11">
        <f>1.8*'[1]ΣΥΣΤΑΣΗ ΤΡΟΦΙΜΩΝ'!V8</f>
        <v>0</v>
      </c>
      <c r="C35" s="11">
        <f>1.8*'[1]ΣΥΣΤΑΣΗ ΤΡΟΦΙΜΩΝ'!W8</f>
        <v>0.522</v>
      </c>
      <c r="D35" s="11">
        <f>1.8*'[1]ΣΥΣΤΑΣΗ ΤΡΟΦΙΜΩΝ'!X8</f>
        <v>0.9</v>
      </c>
      <c r="E35" s="11">
        <f>1.8*'[1]ΣΥΣΤΑΣΗ ΤΡΟΦΙΜΩΝ'!Y8</f>
        <v>0</v>
      </c>
      <c r="F35" s="11">
        <f>1.8*'[1]ΣΥΣΤΑΣΗ ΤΡΟΦΙΜΩΝ'!Z8</f>
        <v>6.12</v>
      </c>
      <c r="G35" s="11">
        <f>1.8*'[1]ΣΥΣΤΑΣΗ ΤΡΟΦΙΜΩΝ'!AA8</f>
        <v>0</v>
      </c>
      <c r="H35" s="11">
        <f>1.8*'[1]ΣΥΣΤΑΣΗ ΤΡΟΦΙΜΩΝ'!AB8</f>
        <v>0</v>
      </c>
      <c r="I35" s="11">
        <f>1.8*'[1]ΣΥΣΤΑΣΗ ΤΡΟΦΙΜΩΝ'!AC8</f>
        <v>0</v>
      </c>
      <c r="J35" s="11">
        <f>1.8*'[1]ΣΥΣΤΑΣΗ ΤΡΟΦΙΜΩΝ'!AD8</f>
        <v>0</v>
      </c>
      <c r="K35" s="11" t="s">
        <v>33</v>
      </c>
      <c r="L35" s="11">
        <f>1.8*'[1]ΣΥΣΤΑΣΗ ΤΡΟΦΙΜΩΝ'!AF8</f>
        <v>0</v>
      </c>
      <c r="M35" s="11">
        <f>1.8*'[1]ΣΥΣΤΑΣΗ ΤΡΟΦΙΜΩΝ'!AG8</f>
        <v>0</v>
      </c>
      <c r="N35" s="11">
        <f>'[1]ΣΥΣΤΑΣΗ ΤΡΟΦΙΜΩΝ'!AH8</f>
        <v>78.15431164901665</v>
      </c>
      <c r="O35" s="11">
        <f>'[1]ΣΥΣΤΑΣΗ ΤΡΟΦΙΜΩΝ'!AI8</f>
        <v>9.742813918305599</v>
      </c>
      <c r="P35" s="11">
        <f>'[1]ΣΥΣΤΑΣΗ ΤΡΟΦΙΜΩΝ'!AJ8</f>
        <v>12.10287443267776</v>
      </c>
      <c r="Q35" s="11">
        <f>'[1]ΣΥΣΤΑΣΗ ΤΡΟΦΙΜΩΝ'!AK8</f>
        <v>0</v>
      </c>
      <c r="R35" s="11">
        <f>'[1]ΣΥΣΤΑΣΗ ΤΡΟΦΙΜΩΝ'!AL8</f>
        <v>0</v>
      </c>
      <c r="S35" s="11">
        <f>1.8*'[1]ΣΥΣΤΑΣΗ ΤΡΟΦΙΜΩΝ'!AM8</f>
        <v>0</v>
      </c>
      <c r="T35" s="11">
        <f>1.8*'[1]ΣΥΣΤΑΣΗ ΤΡΟΦΙΜΩΝ'!AN8</f>
        <v>0</v>
      </c>
      <c r="U35" s="12">
        <f>1.8*'[1]ΣΥΣΤΑΣΗ ΤΡΟΦΙΜΩΝ'!AO8</f>
        <v>0</v>
      </c>
    </row>
    <row r="36" spans="1:21" ht="14.25">
      <c r="A36" s="10" t="s">
        <v>37</v>
      </c>
      <c r="B36" s="11">
        <f aca="true" t="shared" si="3" ref="B36:M36">SUM(B24:B35)</f>
        <v>62</v>
      </c>
      <c r="C36" s="11">
        <f t="shared" si="3"/>
        <v>0.9388000000000001</v>
      </c>
      <c r="D36" s="11">
        <f t="shared" si="3"/>
        <v>1.452625</v>
      </c>
      <c r="E36" s="11">
        <f t="shared" si="3"/>
        <v>12.6</v>
      </c>
      <c r="F36" s="11">
        <f t="shared" si="3"/>
        <v>9.026250000000001</v>
      </c>
      <c r="G36" s="11">
        <f t="shared" si="3"/>
        <v>0.7244250000000001</v>
      </c>
      <c r="H36" s="11">
        <f t="shared" si="3"/>
        <v>0.9520000000000001</v>
      </c>
      <c r="I36" s="11">
        <f t="shared" si="3"/>
        <v>125.2675</v>
      </c>
      <c r="J36" s="11">
        <f t="shared" si="3"/>
        <v>0.27</v>
      </c>
      <c r="K36" s="11">
        <f t="shared" si="3"/>
        <v>221.2</v>
      </c>
      <c r="L36" s="11">
        <f t="shared" si="3"/>
        <v>1.768</v>
      </c>
      <c r="M36" s="11">
        <f t="shared" si="3"/>
        <v>8.086500000000001</v>
      </c>
      <c r="N36" s="19">
        <f>G17*9*100/C17</f>
        <v>55.688514118763166</v>
      </c>
      <c r="O36" s="19">
        <f>4*F17*100/C17</f>
        <v>11.165445220106056</v>
      </c>
      <c r="P36" s="19">
        <f>4*E17*100/C17</f>
        <v>33.16070557909418</v>
      </c>
      <c r="Q36" s="19">
        <f>S36*9*100/C17</f>
        <v>2.832218975950291</v>
      </c>
      <c r="R36" s="19">
        <f>4*K17*100/C17</f>
        <v>9.751716891490945</v>
      </c>
      <c r="S36" s="11">
        <f>SUM(S24:S35)</f>
        <v>20.815000000000005</v>
      </c>
      <c r="T36" s="11">
        <f>SUM(T24:T35)</f>
        <v>82.46750000000002</v>
      </c>
      <c r="U36" s="12">
        <f>SUM(U24:U35)</f>
        <v>16.205</v>
      </c>
    </row>
    <row r="37" spans="1:21" ht="28.5">
      <c r="A37" s="10" t="s">
        <v>38</v>
      </c>
      <c r="B37" s="11">
        <f aca="true" t="shared" si="4" ref="B37:M37">100*B36/$B$17</f>
        <v>3.364993215739484</v>
      </c>
      <c r="C37" s="11">
        <f t="shared" si="4"/>
        <v>0.050952510176390776</v>
      </c>
      <c r="D37" s="11">
        <f t="shared" si="4"/>
        <v>0.07883989145183176</v>
      </c>
      <c r="E37" s="11">
        <f t="shared" si="4"/>
        <v>0.683853459972863</v>
      </c>
      <c r="F37" s="11">
        <f t="shared" si="4"/>
        <v>0.4898914518317504</v>
      </c>
      <c r="G37" s="11">
        <f t="shared" si="4"/>
        <v>0.03931750339213026</v>
      </c>
      <c r="H37" s="11">
        <f t="shared" si="4"/>
        <v>0.05166892808683854</v>
      </c>
      <c r="I37" s="11">
        <f t="shared" si="4"/>
        <v>6.798778833107192</v>
      </c>
      <c r="J37" s="11">
        <f t="shared" si="4"/>
        <v>0.014654002713704206</v>
      </c>
      <c r="K37" s="11">
        <f t="shared" si="4"/>
        <v>12.005427408412483</v>
      </c>
      <c r="L37" s="11">
        <f t="shared" si="4"/>
        <v>0.09595658073270014</v>
      </c>
      <c r="M37" s="11">
        <f t="shared" si="4"/>
        <v>0.438887381275441</v>
      </c>
      <c r="N37" s="11"/>
      <c r="O37" s="11"/>
      <c r="P37" s="11"/>
      <c r="Q37" s="11"/>
      <c r="R37" s="11"/>
      <c r="S37" s="11">
        <f>100*S36/$B$17</f>
        <v>1.1297150610583448</v>
      </c>
      <c r="T37" s="11">
        <f>100*T36/$B$17</f>
        <v>4.475848032564452</v>
      </c>
      <c r="U37" s="12">
        <f>100*U36/$B$17</f>
        <v>0.8795115332428765</v>
      </c>
    </row>
    <row r="38" spans="1:21" ht="42.75">
      <c r="A38" s="13" t="s">
        <v>39</v>
      </c>
      <c r="B38" s="14">
        <f aca="true" t="shared" si="5" ref="B38:M38">130*B37/100</f>
        <v>4.374491180461329</v>
      </c>
      <c r="C38" s="14">
        <f t="shared" si="5"/>
        <v>0.06623826322930801</v>
      </c>
      <c r="D38" s="14">
        <f t="shared" si="5"/>
        <v>0.10249185888738128</v>
      </c>
      <c r="E38" s="14">
        <f t="shared" si="5"/>
        <v>0.889009497964722</v>
      </c>
      <c r="F38" s="14">
        <f t="shared" si="5"/>
        <v>0.6368588873812755</v>
      </c>
      <c r="G38" s="14">
        <f t="shared" si="5"/>
        <v>0.05111275440976934</v>
      </c>
      <c r="H38" s="14">
        <f t="shared" si="5"/>
        <v>0.06716960651289011</v>
      </c>
      <c r="I38" s="14">
        <f t="shared" si="5"/>
        <v>8.838412483039349</v>
      </c>
      <c r="J38" s="14">
        <f t="shared" si="5"/>
        <v>0.019050203527815467</v>
      </c>
      <c r="K38" s="14">
        <f t="shared" si="5"/>
        <v>15.607055630936228</v>
      </c>
      <c r="L38" s="14">
        <f t="shared" si="5"/>
        <v>0.12474355495251017</v>
      </c>
      <c r="M38" s="14">
        <f t="shared" si="5"/>
        <v>0.5705535956580734</v>
      </c>
      <c r="N38" s="14"/>
      <c r="O38" s="14"/>
      <c r="P38" s="14"/>
      <c r="Q38" s="14"/>
      <c r="R38" s="14"/>
      <c r="S38" s="14">
        <f>130*S37/100</f>
        <v>1.4686295793758484</v>
      </c>
      <c r="T38" s="14">
        <f>130*T37/100</f>
        <v>5.818602442333787</v>
      </c>
      <c r="U38" s="15">
        <f>130*U37/100</f>
        <v>1.1433649932157395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2011-08-05T07:00:01Z</dcterms:created>
  <dcterms:modified xsi:type="dcterms:W3CDTF">2011-08-05T07:00:14Z</dcterms:modified>
  <cp:category/>
  <cp:version/>
  <cp:contentType/>
  <cp:contentStatus/>
</cp:coreProperties>
</file>