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Σούπα ρύζι αυγολέμονο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<sst xmlns="http://schemas.openxmlformats.org/spreadsheetml/2006/main" count="75" uniqueCount="54">
  <si>
    <t>ΣΟΥΠΑ ΡΥΖΙ ΑΥΓΟΛΕΜΟΝΟ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</si>
  <si>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</si>
  <si>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</si>
  <si>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</si>
  <si>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</si>
  <si>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</si>
  <si>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</si>
  <si>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</si>
  <si>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</si>
  <si>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</si>
  <si>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</si>
  <si>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</si>
  <si>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</si>
  <si>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</si>
  <si>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</si>
  <si>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</si>
  <si>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</si>
  <si>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</si>
  <si>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</si>
  <si>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</si>
  <si>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</si>
  <si>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</si>
  <si>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</si>
  <si>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φλιτζ. ρύζι</t>
  </si>
  <si>
    <t>tr</t>
  </si>
  <si>
    <t xml:space="preserve">5 φλιτζ. ζωμό κοτόπουλου ή κρέατος </t>
  </si>
  <si>
    <t>-</t>
  </si>
  <si>
    <t>2 αυγά</t>
  </si>
  <si>
    <t>1/3 φλιτζ. χυμός λεμονιού</t>
  </si>
  <si>
    <t>αλάτι</t>
  </si>
  <si>
    <t>πιπέρι</t>
  </si>
  <si>
    <t>ΣΥΝΟΛΟ</t>
  </si>
  <si>
    <t>ΣΥΝΟΛΟ ΣΕ 100g ΩΜΟΥ ΠΡΟΪΟΝΤΟΣ</t>
  </si>
  <si>
    <t>ΣΥΝΟΛΟ ΣΕ 100 g ΜΕΓΕΙΡΕΜΕΝΟΥ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</si>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</sst>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20" fillId="0" borderId="0" xfId="56" applyNumberFormat="1" applyFont="1" applyAlignment="1">
      <alignment wrapText="1" shrinkToFit="1"/>
      <protection/>
    </xf>
    <xf numFmtId="0" fontId="21" fillId="0" borderId="10" xfId="0" applyFont="1" applyBorder="1" applyAlignment="1">
      <alignment wrapText="1" shrinkToFit="1"/>
    </xf>
    <xf numFmtId="0" fontId="21" fillId="0" borderId="11" xfId="0" applyFont="1" applyBorder="1" applyAlignment="1">
      <alignment wrapText="1" shrinkToFit="1"/>
    </xf>
    <xf numFmtId="0" fontId="21" fillId="0" borderId="12" xfId="0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3" xfId="56" applyNumberFormat="1" applyBorder="1">
      <alignment/>
      <protection/>
    </xf>
    <xf numFmtId="2" fontId="0" fillId="0" borderId="14" xfId="56" applyNumberFormat="1" applyBorder="1" applyAlignment="1">
      <alignment wrapText="1"/>
      <protection/>
    </xf>
    <xf numFmtId="2" fontId="0" fillId="0" borderId="0" xfId="56" applyNumberFormat="1" applyFont="1" applyAlignment="1">
      <alignment wrapText="1"/>
      <protection/>
    </xf>
    <xf numFmtId="2" fontId="0" fillId="0" borderId="14" xfId="56" applyNumberFormat="1" applyFont="1" applyBorder="1" applyAlignment="1">
      <alignment wrapText="1"/>
      <protection/>
    </xf>
    <xf numFmtId="2" fontId="0" fillId="0" borderId="0" xfId="56" applyNumberFormat="1" applyFont="1" applyBorder="1" applyAlignment="1">
      <alignment wrapText="1"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Fon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0" fontId="0" fillId="0" borderId="18" xfId="0" applyFont="1" applyBorder="1" applyAlignment="1">
      <alignment wrapText="1"/>
    </xf>
    <xf numFmtId="0" fontId="21" fillId="0" borderId="19" xfId="0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8">
          <cell r="B28">
            <v>4</v>
          </cell>
          <cell r="C28">
            <v>98.28</v>
          </cell>
          <cell r="D28">
            <v>0.3</v>
          </cell>
          <cell r="E28">
            <v>0.28</v>
          </cell>
          <cell r="F28">
            <v>0.23</v>
          </cell>
          <cell r="H28">
            <v>0</v>
          </cell>
          <cell r="J28">
            <v>0.29</v>
          </cell>
          <cell r="K28">
            <v>6</v>
          </cell>
          <cell r="L28">
            <v>3</v>
          </cell>
          <cell r="O28">
            <v>2</v>
          </cell>
          <cell r="P28">
            <v>401</v>
          </cell>
          <cell r="Q28">
            <v>6</v>
          </cell>
          <cell r="R28">
            <v>0.02</v>
          </cell>
          <cell r="S28">
            <v>0.01</v>
          </cell>
          <cell r="T28">
            <v>0.01</v>
          </cell>
          <cell r="U28">
            <v>0.5</v>
          </cell>
          <cell r="W28">
            <v>0.002</v>
          </cell>
          <cell r="X28">
            <v>0.007</v>
          </cell>
          <cell r="Y28">
            <v>0</v>
          </cell>
          <cell r="Z28">
            <v>0.041</v>
          </cell>
          <cell r="AA28">
            <v>0.002</v>
          </cell>
          <cell r="AB28">
            <v>0</v>
          </cell>
          <cell r="AC28">
            <v>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51.75000000000001</v>
          </cell>
          <cell r="AI28">
            <v>28.000000000000004</v>
          </cell>
          <cell r="AJ28">
            <v>30</v>
          </cell>
          <cell r="AK28">
            <v>12.825000000000001</v>
          </cell>
          <cell r="AL28">
            <v>28.999999999999996</v>
          </cell>
          <cell r="AM28">
            <v>0.057</v>
          </cell>
          <cell r="AN28">
            <v>0.089</v>
          </cell>
          <cell r="AO28">
            <v>0.074</v>
          </cell>
        </row>
        <row r="73">
          <cell r="B73">
            <v>383</v>
          </cell>
          <cell r="C73">
            <v>11.4</v>
          </cell>
          <cell r="D73">
            <v>85.8</v>
          </cell>
          <cell r="E73">
            <v>7.3</v>
          </cell>
          <cell r="F73">
            <v>3.6</v>
          </cell>
          <cell r="G73">
            <v>2.7</v>
          </cell>
          <cell r="H73">
            <v>0</v>
          </cell>
          <cell r="I73">
            <v>85.8</v>
          </cell>
          <cell r="K73">
            <v>51</v>
          </cell>
          <cell r="L73">
            <v>150</v>
          </cell>
          <cell r="M73">
            <v>32</v>
          </cell>
          <cell r="N73">
            <v>10</v>
          </cell>
          <cell r="O73">
            <v>1.2</v>
          </cell>
          <cell r="P73">
            <v>4</v>
          </cell>
          <cell r="Q73">
            <v>150</v>
          </cell>
          <cell r="R73">
            <v>0.5</v>
          </cell>
          <cell r="S73">
            <v>1.8</v>
          </cell>
          <cell r="T73">
            <v>0.37</v>
          </cell>
          <cell r="U73">
            <v>10</v>
          </cell>
          <cell r="V73">
            <v>14</v>
          </cell>
          <cell r="W73">
            <v>0.41</v>
          </cell>
          <cell r="X73">
            <v>0.02</v>
          </cell>
          <cell r="Y73">
            <v>0</v>
          </cell>
          <cell r="Z73">
            <v>4.2</v>
          </cell>
          <cell r="AA73">
            <v>0.31</v>
          </cell>
          <cell r="AB73">
            <v>0</v>
          </cell>
          <cell r="AC73">
            <v>20</v>
          </cell>
          <cell r="AD73">
            <v>0</v>
          </cell>
          <cell r="AE73">
            <v>0</v>
          </cell>
          <cell r="AF73">
            <v>0</v>
          </cell>
          <cell r="AG73">
            <v>0.1</v>
          </cell>
          <cell r="AH73">
            <v>8.459530026109661</v>
          </cell>
          <cell r="AI73">
            <v>7.624020887728459</v>
          </cell>
          <cell r="AJ73">
            <v>89.60835509138381</v>
          </cell>
          <cell r="AK73">
            <v>2.1148825065274153</v>
          </cell>
          <cell r="AM73">
            <v>0.9</v>
          </cell>
          <cell r="AN73">
            <v>0.9</v>
          </cell>
          <cell r="AO73">
            <v>1.3</v>
          </cell>
        </row>
        <row r="102">
          <cell r="B102">
            <v>7</v>
          </cell>
          <cell r="C102">
            <v>91.4</v>
          </cell>
          <cell r="D102">
            <v>1.6</v>
          </cell>
          <cell r="E102">
            <v>0.3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P102">
            <v>1</v>
          </cell>
          <cell r="Q102">
            <v>130</v>
          </cell>
          <cell r="R102">
            <v>0.1</v>
          </cell>
          <cell r="T102">
            <v>0.03</v>
          </cell>
          <cell r="U102">
            <v>1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H102">
            <v>0</v>
          </cell>
          <cell r="AI102">
            <v>17.142857142857142</v>
          </cell>
          <cell r="AJ102">
            <v>91.42857142857143</v>
          </cell>
          <cell r="AK102">
            <v>0</v>
          </cell>
          <cell r="AL102">
            <v>91.42857142857143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16">
          <cell r="B16">
            <v>147</v>
          </cell>
          <cell r="C16">
            <v>75.1</v>
          </cell>
          <cell r="D16" t="str">
            <v>tr</v>
          </cell>
          <cell r="E16">
            <v>12.5</v>
          </cell>
          <cell r="F16">
            <v>10.8</v>
          </cell>
          <cell r="G16">
            <v>0</v>
          </cell>
          <cell r="H16">
            <v>385</v>
          </cell>
          <cell r="I16">
            <v>0</v>
          </cell>
          <cell r="J16" t="str">
            <v>tr</v>
          </cell>
          <cell r="K16">
            <v>57</v>
          </cell>
          <cell r="L16">
            <v>200</v>
          </cell>
          <cell r="M16">
            <v>12</v>
          </cell>
          <cell r="P16">
            <v>140</v>
          </cell>
          <cell r="Q16">
            <v>130</v>
          </cell>
          <cell r="R16">
            <v>1.9</v>
          </cell>
          <cell r="S16">
            <v>1.3</v>
          </cell>
          <cell r="T16">
            <v>0.08</v>
          </cell>
          <cell r="U16">
            <v>11</v>
          </cell>
          <cell r="V16">
            <v>53</v>
          </cell>
          <cell r="W16">
            <v>0.07</v>
          </cell>
          <cell r="X16">
            <v>0.35</v>
          </cell>
          <cell r="Y16" t="str">
            <v>tr</v>
          </cell>
          <cell r="Z16">
            <v>0.1</v>
          </cell>
          <cell r="AA16">
            <v>0.12</v>
          </cell>
          <cell r="AB16">
            <v>1.1</v>
          </cell>
          <cell r="AC16">
            <v>39</v>
          </cell>
          <cell r="AD16">
            <v>0</v>
          </cell>
          <cell r="AE16">
            <v>190</v>
          </cell>
          <cell r="AF16">
            <v>1.75</v>
          </cell>
          <cell r="AG16">
            <v>1.11</v>
          </cell>
          <cell r="AH16">
            <v>66.12244897959184</v>
          </cell>
          <cell r="AI16">
            <v>34.01360544217687</v>
          </cell>
          <cell r="AK16">
            <v>18.979591836734695</v>
          </cell>
          <cell r="AM16">
            <v>3.1</v>
          </cell>
          <cell r="AN16">
            <v>4.7</v>
          </cell>
          <cell r="AO16">
            <v>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6"/>
  <sheetViews>
    <sheetView tabSelected="1" view="pageLayout" zoomScale="55" zoomScaleNormal="55" zoomScalePageLayoutView="55" workbookViewId="0" topLeftCell="A1">
      <selection activeCell="I21" sqref="I21"/>
    </sheetView>
  </sheetViews>
  <sheetFormatPr defaultColWidth="9.140625" defaultRowHeight="15"/>
  <cols>
    <col min="1" max="1" width="19.421875" style="21" customWidth="1"/>
    <col min="2" max="2" width="9.140625" style="2" customWidth="1"/>
    <col min="3" max="3" width="11.57421875" style="2" bestFit="1" customWidth="1"/>
    <col min="4" max="4" width="9.8515625" style="2" customWidth="1"/>
    <col min="5" max="5" width="16.140625" style="2" customWidth="1"/>
    <col min="6" max="8" width="9.140625" style="2" customWidth="1"/>
    <col min="9" max="9" width="11.28125" style="2" customWidth="1"/>
    <col min="10" max="12" width="9.140625" style="2" customWidth="1"/>
    <col min="13" max="13" width="11.57421875" style="2" customWidth="1"/>
    <col min="14" max="14" width="12.28125" style="2" customWidth="1"/>
    <col min="15" max="15" width="9.140625" style="2" customWidth="1"/>
    <col min="16" max="16" width="12.00390625" style="2" customWidth="1"/>
    <col min="17" max="17" width="9.140625" style="2" customWidth="1"/>
    <col min="18" max="18" width="10.57421875" style="2" customWidth="1"/>
    <col min="19" max="21" width="9.140625" style="2" customWidth="1"/>
    <col min="22" max="22" width="10.57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AQ1" s="3"/>
      <c r="AR1" s="3"/>
      <c r="AS1" s="3"/>
      <c r="AT1" s="3"/>
      <c r="AU1" s="3"/>
    </row>
    <row r="2" spans="1:3" ht="18">
      <c r="A2" s="1" t="s">
        <v>1</v>
      </c>
      <c r="B2" s="1"/>
      <c r="C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200</v>
      </c>
      <c r="C5" s="8">
        <f>2*'[1]ΣΥΣΤΑΣΗ ΤΡΟΦΙΜΩΝ'!B73</f>
        <v>766</v>
      </c>
      <c r="D5" s="8">
        <f>2*'[1]ΣΥΣΤΑΣΗ ΤΡΟΦΙΜΩΝ'!C73</f>
        <v>22.8</v>
      </c>
      <c r="E5" s="8">
        <f>2*'[1]ΣΥΣΤΑΣΗ ΤΡΟΦΙΜΩΝ'!D73</f>
        <v>171.6</v>
      </c>
      <c r="F5" s="8">
        <f>2*'[1]ΣΥΣΤΑΣΗ ΤΡΟΦΙΜΩΝ'!E73</f>
        <v>14.6</v>
      </c>
      <c r="G5" s="8">
        <f>2*'[1]ΣΥΣΤΑΣΗ ΤΡΟΦΙΜΩΝ'!F73</f>
        <v>7.2</v>
      </c>
      <c r="H5" s="8">
        <f>2*'[1]ΣΥΣΤΑΣΗ ΤΡΟΦΙΜΩΝ'!G73</f>
        <v>5.4</v>
      </c>
      <c r="I5" s="8">
        <f>2*'[1]ΣΥΣΤΑΣΗ ΤΡΟΦΙΜΩΝ'!H73</f>
        <v>0</v>
      </c>
      <c r="J5" s="8">
        <f>2*'[1]ΣΥΣΤΑΣΗ ΤΡΟΦΙΜΩΝ'!I73</f>
        <v>171.6</v>
      </c>
      <c r="K5" s="8" t="s">
        <v>24</v>
      </c>
      <c r="L5" s="8">
        <f>2*'[1]ΣΥΣΤΑΣΗ ΤΡΟΦΙΜΩΝ'!K73</f>
        <v>102</v>
      </c>
      <c r="M5" s="8">
        <f>2*'[1]ΣΥΣΤΑΣΗ ΤΡΟΦΙΜΩΝ'!L73*0.95</f>
        <v>285</v>
      </c>
      <c r="N5" s="8">
        <f>2*'[1]ΣΥΣΤΑΣΗ ΤΡΟΦΙΜΩΝ'!M73</f>
        <v>64</v>
      </c>
      <c r="O5" s="8">
        <f>2*'[1]ΣΥΣΤΑΣΗ ΤΡΟΦΙΜΩΝ'!N73</f>
        <v>20</v>
      </c>
      <c r="P5" s="8">
        <f>2*'[1]ΣΥΣΤΑΣΗ ΤΡΟΦΙΜΩΝ'!O73</f>
        <v>2.4</v>
      </c>
      <c r="Q5" s="8">
        <f>2*'[1]ΣΥΣΤΑΣΗ ΤΡΟΦΙΜΩΝ'!P73</f>
        <v>8</v>
      </c>
      <c r="R5" s="8">
        <f>2*'[1]ΣΥΣΤΑΣΗ ΤΡΟΦΙΜΩΝ'!Q73*0.95</f>
        <v>285</v>
      </c>
      <c r="S5" s="8">
        <f>2*'[1]ΣΥΣΤΑΣΗ ΤΡΟΦΙΜΩΝ'!R73*0.95</f>
        <v>0.95</v>
      </c>
      <c r="T5" s="8">
        <f>2*'[1]ΣΥΣΤΑΣΗ ΤΡΟΦΙΜΩΝ'!S73</f>
        <v>3.6</v>
      </c>
      <c r="U5" s="8">
        <f>2*'[1]ΣΥΣΤΑΣΗ ΤΡΟΦΙΜΩΝ'!T73*0.95</f>
        <v>0.703</v>
      </c>
      <c r="V5" s="9">
        <f>2*'[1]ΣΥΣΤΑΣΗ ΤΡΟΦΙΜΩΝ'!U73</f>
        <v>20</v>
      </c>
    </row>
    <row r="6" spans="1:22" ht="28.5">
      <c r="A6" s="10" t="s">
        <v>25</v>
      </c>
      <c r="B6" s="8">
        <v>1200</v>
      </c>
      <c r="C6" s="8">
        <f>12*'[1]ΣΥΣΤΑΣΗ ΤΡΟΦΙΜΩΝ'!B28</f>
        <v>48</v>
      </c>
      <c r="D6" s="8">
        <f>12*'[1]ΣΥΣΤΑΣΗ ΤΡΟΦΙΜΩΝ'!C28</f>
        <v>1179.3600000000001</v>
      </c>
      <c r="E6" s="8">
        <f>12*'[1]ΣΥΣΤΑΣΗ ΤΡΟΦΙΜΩΝ'!D28</f>
        <v>3.5999999999999996</v>
      </c>
      <c r="F6" s="8">
        <f>12*'[1]ΣΥΣΤΑΣΗ ΤΡΟΦΙΜΩΝ'!E28</f>
        <v>3.3600000000000003</v>
      </c>
      <c r="G6" s="8">
        <f>12*'[1]ΣΥΣΤΑΣΗ ΤΡΟΦΙΜΩΝ'!F28</f>
        <v>2.7600000000000002</v>
      </c>
      <c r="H6" s="8" t="s">
        <v>26</v>
      </c>
      <c r="I6" s="8">
        <f>12*'[1]ΣΥΣΤΑΣΗ ΤΡΟΦΙΜΩΝ'!H28</f>
        <v>0</v>
      </c>
      <c r="J6" s="8" t="s">
        <v>26</v>
      </c>
      <c r="K6" s="8">
        <f>12*'[1]ΣΥΣΤΑΣΗ ΤΡΟΦΙΜΩΝ'!J28</f>
        <v>3.4799999999999995</v>
      </c>
      <c r="L6" s="8">
        <f>12*'[1]ΣΥΣΤΑΣΗ ΤΡΟΦΙΜΩΝ'!K28</f>
        <v>72</v>
      </c>
      <c r="M6" s="8">
        <f>12*'[1]ΣΥΣΤΑΣΗ ΤΡΟΦΙΜΩΝ'!L28</f>
        <v>36</v>
      </c>
      <c r="N6" s="8" t="s">
        <v>26</v>
      </c>
      <c r="O6" s="8" t="s">
        <v>26</v>
      </c>
      <c r="P6" s="8">
        <f>12*'[1]ΣΥΣΤΑΣΗ ΤΡΟΦΙΜΩΝ'!O28</f>
        <v>24</v>
      </c>
      <c r="Q6" s="8">
        <f>12*'[1]ΣΥΣΤΑΣΗ ΤΡΟΦΙΜΩΝ'!P28</f>
        <v>4812</v>
      </c>
      <c r="R6" s="8">
        <f>12*'[1]ΣΥΣΤΑΣΗ ΤΡΟΦΙΜΩΝ'!Q28</f>
        <v>72</v>
      </c>
      <c r="S6" s="8">
        <f>12*'[1]ΣΥΣΤΑΣΗ ΤΡΟΦΙΜΩΝ'!R28</f>
        <v>0.24</v>
      </c>
      <c r="T6" s="8">
        <f>12*'[1]ΣΥΣΤΑΣΗ ΤΡΟΦΙΜΩΝ'!S28</f>
        <v>0.12</v>
      </c>
      <c r="U6" s="8">
        <f>12*'[1]ΣΥΣΤΑΣΗ ΤΡΟΦΙΜΩΝ'!T28</f>
        <v>0.12</v>
      </c>
      <c r="V6" s="9">
        <f>12*'[1]ΣΥΣΤΑΣΗ ΤΡΟΦΙΜΩΝ'!U28</f>
        <v>6</v>
      </c>
    </row>
    <row r="7" spans="1:22" ht="14.25">
      <c r="A7" s="10" t="s">
        <v>27</v>
      </c>
      <c r="B7" s="8">
        <v>100</v>
      </c>
      <c r="C7" s="8">
        <f>'[2]ΣΥΣΤΑΣΗ ΤΡΟΦΙΜΩΝ'!B16</f>
        <v>147</v>
      </c>
      <c r="D7" s="8">
        <f>'[2]ΣΥΣΤΑΣΗ ΤΡΟΦΙΜΩΝ'!C16</f>
        <v>75.1</v>
      </c>
      <c r="E7" s="8" t="str">
        <f>'[2]ΣΥΣΤΑΣΗ ΤΡΟΦΙΜΩΝ'!D16</f>
        <v>tr</v>
      </c>
      <c r="F7" s="8">
        <f>'[2]ΣΥΣΤΑΣΗ ΤΡΟΦΙΜΩΝ'!E16</f>
        <v>12.5</v>
      </c>
      <c r="G7" s="8">
        <f>'[2]ΣΥΣΤΑΣΗ ΤΡΟΦΙΜΩΝ'!F16</f>
        <v>10.8</v>
      </c>
      <c r="H7" s="8">
        <f>'[2]ΣΥΣΤΑΣΗ ΤΡΟΦΙΜΩΝ'!G16</f>
        <v>0</v>
      </c>
      <c r="I7" s="8">
        <f>'[2]ΣΥΣΤΑΣΗ ΤΡΟΦΙΜΩΝ'!H16</f>
        <v>385</v>
      </c>
      <c r="J7" s="8">
        <f>'[2]ΣΥΣΤΑΣΗ ΤΡΟΦΙΜΩΝ'!I16</f>
        <v>0</v>
      </c>
      <c r="K7" s="8" t="str">
        <f>'[2]ΣΥΣΤΑΣΗ ΤΡΟΦΙΜΩΝ'!J16</f>
        <v>tr</v>
      </c>
      <c r="L7" s="8">
        <f>'[2]ΣΥΣΤΑΣΗ ΤΡΟΦΙΜΩΝ'!K16</f>
        <v>57</v>
      </c>
      <c r="M7" s="8">
        <f>'[2]ΣΥΣΤΑΣΗ ΤΡΟΦΙΜΩΝ'!L16</f>
        <v>200</v>
      </c>
      <c r="N7" s="8">
        <f>'[2]ΣΥΣΤΑΣΗ ΤΡΟΦΙΜΩΝ'!M16</f>
        <v>12</v>
      </c>
      <c r="O7" s="8">
        <f>'[2]ΣΥΣΤΑΣΗ ΤΡΟΦΙΜΩΝ'!N16</f>
        <v>0</v>
      </c>
      <c r="P7" s="8">
        <f>'[2]ΣΥΣΤΑΣΗ ΤΡΟΦΙΜΩΝ'!O16</f>
        <v>0</v>
      </c>
      <c r="Q7" s="8">
        <f>'[2]ΣΥΣΤΑΣΗ ΤΡΟΦΙΜΩΝ'!P16</f>
        <v>140</v>
      </c>
      <c r="R7" s="8">
        <f>'[2]ΣΥΣΤΑΣΗ ΤΡΟΦΙΜΩΝ'!Q16</f>
        <v>130</v>
      </c>
      <c r="S7" s="8">
        <f>'[2]ΣΥΣΤΑΣΗ ΤΡΟΦΙΜΩΝ'!R16</f>
        <v>1.9</v>
      </c>
      <c r="T7" s="8">
        <f>'[2]ΣΥΣΤΑΣΗ ΤΡΟΦΙΜΩΝ'!S16</f>
        <v>1.3</v>
      </c>
      <c r="U7" s="8">
        <f>'[2]ΣΥΣΤΑΣΗ ΤΡΟΦΙΜΩΝ'!T16</f>
        <v>0.08</v>
      </c>
      <c r="V7" s="9">
        <f>'[2]ΣΥΣΤΑΣΗ ΤΡΟΦΙΜΩΝ'!U16</f>
        <v>11</v>
      </c>
    </row>
    <row r="8" spans="1:47" ht="28.5">
      <c r="A8" s="10" t="s">
        <v>28</v>
      </c>
      <c r="B8" s="8">
        <v>80</v>
      </c>
      <c r="C8" s="8">
        <f>0.8*'[1]ΣΥΣΤΑΣΗ ΤΡΟΦΙΜΩΝ'!B102</f>
        <v>5.6000000000000005</v>
      </c>
      <c r="D8" s="8">
        <f>0.8*'[1]ΣΥΣΤΑΣΗ ΤΡΟΦΙΜΩΝ'!C102</f>
        <v>73.12</v>
      </c>
      <c r="E8" s="8">
        <f>0.8*'[1]ΣΥΣΤΑΣΗ ΤΡΟΦΙΜΩΝ'!D102</f>
        <v>1.2800000000000002</v>
      </c>
      <c r="F8" s="8">
        <f>0.8*'[1]ΣΥΣΤΑΣΗ ΤΡΟΦΙΜΩΝ'!E102</f>
        <v>0.24</v>
      </c>
      <c r="G8" s="8" t="s">
        <v>24</v>
      </c>
      <c r="H8" s="8">
        <f>0.8*'[1]ΣΥΣΤΑΣΗ ΤΡΟΦΙΜΩΝ'!G102</f>
        <v>0.08000000000000002</v>
      </c>
      <c r="I8" s="8">
        <f>0.8*'[1]ΣΥΣΤΑΣΗ ΤΡΟΦΙΜΩΝ'!H102</f>
        <v>0</v>
      </c>
      <c r="J8" s="8">
        <f>0.8*'[1]ΣΥΣΤΑΣΗ ΤΡΟΦΙΜΩΝ'!I102</f>
        <v>0</v>
      </c>
      <c r="K8" s="8">
        <f>0.8*'[1]ΣΥΣΤΑΣΗ ΤΡΟΦΙΜΩΝ'!J102</f>
        <v>1.2800000000000002</v>
      </c>
      <c r="L8" s="8">
        <f>0.8*'[1]ΣΥΣΤΑΣΗ ΤΡΟΦΙΜΩΝ'!K102</f>
        <v>5.6000000000000005</v>
      </c>
      <c r="M8" s="8">
        <f>0.8*'[1]ΣΥΣΤΑΣΗ ΤΡΟΦΙΜΩΝ'!L102</f>
        <v>6.4</v>
      </c>
      <c r="N8" s="8">
        <f>0.8*'[1]ΣΥΣΤΑΣΗ ΤΡΟΦΙΜΩΝ'!M102</f>
        <v>5.6000000000000005</v>
      </c>
      <c r="O8" s="8">
        <f>0.8*'[1]ΣΥΣΤΑΣΗ ΤΡΟΦΙΜΩΝ'!N102</f>
        <v>2.4000000000000004</v>
      </c>
      <c r="P8" s="8" t="s">
        <v>24</v>
      </c>
      <c r="Q8" s="8">
        <f>0.8*'[1]ΣΥΣΤΑΣΗ ΤΡΟΦΙΜΩΝ'!P102</f>
        <v>0.8</v>
      </c>
      <c r="R8" s="8">
        <f>0.8*'[1]ΣΥΣΤΑΣΗ ΤΡΟΦΙΜΩΝ'!Q102</f>
        <v>104</v>
      </c>
      <c r="S8" s="8">
        <f>0.8*'[1]ΣΥΣΤΑΣΗ ΤΡΟΦΙΜΩΝ'!R102</f>
        <v>0.08000000000000002</v>
      </c>
      <c r="T8" s="8" t="s">
        <v>24</v>
      </c>
      <c r="U8" s="8">
        <f>0.8*'[1]ΣΥΣΤΑΣΗ ΤΡΟΦΙΜΩΝ'!T102</f>
        <v>0.024</v>
      </c>
      <c r="V8" s="9">
        <f>0.8*'[1]ΣΥΣΤΑΣΗ ΤΡΟΦΙΜΩΝ'!U102</f>
        <v>0.8</v>
      </c>
      <c r="AQ8" s="11"/>
      <c r="AR8" s="11"/>
      <c r="AS8" s="11"/>
      <c r="AT8" s="11"/>
      <c r="AU8" s="11"/>
    </row>
    <row r="9" spans="1:47" ht="14.25">
      <c r="A9" s="10" t="s">
        <v>29</v>
      </c>
      <c r="B9" s="8"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3600</v>
      </c>
      <c r="P9" s="8"/>
      <c r="Q9" s="8">
        <v>2400</v>
      </c>
      <c r="R9" s="8"/>
      <c r="S9" s="8"/>
      <c r="T9" s="8"/>
      <c r="U9" s="8"/>
      <c r="V9" s="9"/>
      <c r="AQ9" s="11"/>
      <c r="AR9" s="11"/>
      <c r="AS9" s="11"/>
      <c r="AT9" s="11"/>
      <c r="AU9" s="11"/>
    </row>
    <row r="10" spans="1:22" ht="14.25">
      <c r="A10" s="10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22" ht="14.25">
      <c r="A11" s="12" t="s">
        <v>31</v>
      </c>
      <c r="B11" s="13">
        <f aca="true" t="shared" si="0" ref="B11:V11">SUM(B5:B10)</f>
        <v>1586</v>
      </c>
      <c r="C11" s="13">
        <f t="shared" si="0"/>
        <v>966.6</v>
      </c>
      <c r="D11" s="13">
        <f t="shared" si="0"/>
        <v>1350.38</v>
      </c>
      <c r="E11" s="13">
        <f t="shared" si="0"/>
        <v>176.48</v>
      </c>
      <c r="F11" s="13">
        <f t="shared" si="0"/>
        <v>30.7</v>
      </c>
      <c r="G11" s="13">
        <f t="shared" si="0"/>
        <v>20.76</v>
      </c>
      <c r="H11" s="13">
        <f t="shared" si="0"/>
        <v>5.48</v>
      </c>
      <c r="I11" s="13">
        <f t="shared" si="0"/>
        <v>385</v>
      </c>
      <c r="J11" s="13">
        <f t="shared" si="0"/>
        <v>171.6</v>
      </c>
      <c r="K11" s="13">
        <f t="shared" si="0"/>
        <v>4.76</v>
      </c>
      <c r="L11" s="13">
        <f t="shared" si="0"/>
        <v>236.6</v>
      </c>
      <c r="M11" s="13">
        <f t="shared" si="0"/>
        <v>527.4</v>
      </c>
      <c r="N11" s="13">
        <f t="shared" si="0"/>
        <v>81.6</v>
      </c>
      <c r="O11" s="13">
        <f t="shared" si="0"/>
        <v>3622.4</v>
      </c>
      <c r="P11" s="13">
        <f t="shared" si="0"/>
        <v>26.4</v>
      </c>
      <c r="Q11" s="13">
        <f t="shared" si="0"/>
        <v>7360.8</v>
      </c>
      <c r="R11" s="13">
        <f t="shared" si="0"/>
        <v>591</v>
      </c>
      <c r="S11" s="13">
        <f t="shared" si="0"/>
        <v>3.17</v>
      </c>
      <c r="T11" s="13">
        <f t="shared" si="0"/>
        <v>5.0200000000000005</v>
      </c>
      <c r="U11" s="13">
        <f t="shared" si="0"/>
        <v>0.9269999999999999</v>
      </c>
      <c r="V11" s="14">
        <f t="shared" si="0"/>
        <v>37.8</v>
      </c>
    </row>
    <row r="12" spans="1:22" ht="28.5">
      <c r="A12" s="12" t="s">
        <v>32</v>
      </c>
      <c r="B12" s="13">
        <v>100</v>
      </c>
      <c r="C12" s="13">
        <f aca="true" t="shared" si="1" ref="C12:V12">100*C11/$B$11</f>
        <v>60.94577553593947</v>
      </c>
      <c r="D12" s="13">
        <f t="shared" si="1"/>
        <v>85.1437578814628</v>
      </c>
      <c r="E12" s="13">
        <f t="shared" si="1"/>
        <v>11.127364438839848</v>
      </c>
      <c r="F12" s="13">
        <f t="shared" si="1"/>
        <v>1.935687263556116</v>
      </c>
      <c r="G12" s="13">
        <f t="shared" si="1"/>
        <v>1.308953341740227</v>
      </c>
      <c r="H12" s="13">
        <f t="shared" si="1"/>
        <v>0.3455233291298865</v>
      </c>
      <c r="I12" s="13">
        <f t="shared" si="1"/>
        <v>24.274905422446405</v>
      </c>
      <c r="J12" s="13">
        <f t="shared" si="1"/>
        <v>10.819672131147541</v>
      </c>
      <c r="K12" s="13">
        <f t="shared" si="1"/>
        <v>0.30012610340479196</v>
      </c>
      <c r="L12" s="13">
        <f t="shared" si="1"/>
        <v>14.918032786885245</v>
      </c>
      <c r="M12" s="13">
        <f t="shared" si="1"/>
        <v>33.253467843631775</v>
      </c>
      <c r="N12" s="13">
        <f t="shared" si="1"/>
        <v>5.145018915510718</v>
      </c>
      <c r="O12" s="13">
        <f t="shared" si="1"/>
        <v>228.3984867591425</v>
      </c>
      <c r="P12" s="13">
        <f t="shared" si="1"/>
        <v>1.664564943253468</v>
      </c>
      <c r="Q12" s="13">
        <f t="shared" si="1"/>
        <v>464.1109709962169</v>
      </c>
      <c r="R12" s="13">
        <f t="shared" si="1"/>
        <v>37.26355611601513</v>
      </c>
      <c r="S12" s="13">
        <f t="shared" si="1"/>
        <v>0.19987389659520807</v>
      </c>
      <c r="T12" s="13">
        <f t="shared" si="1"/>
        <v>0.3165195460277428</v>
      </c>
      <c r="U12" s="13">
        <f t="shared" si="1"/>
        <v>0.058448928121059264</v>
      </c>
      <c r="V12" s="14">
        <f t="shared" si="1"/>
        <v>2.383354350567465</v>
      </c>
    </row>
    <row r="13" spans="1:22" ht="42.75">
      <c r="A13" s="15" t="s">
        <v>33</v>
      </c>
      <c r="B13" s="16">
        <f>100/51%</f>
        <v>196.078431372549</v>
      </c>
      <c r="C13" s="16">
        <f>$B$13*C12/$B$12</f>
        <v>119.50152065870483</v>
      </c>
      <c r="D13" s="16">
        <f>B13*D12/100-96</f>
        <v>70.94854486561334</v>
      </c>
      <c r="E13" s="16">
        <f aca="true" t="shared" si="2" ref="E13:V13">$B$13*E12/$B$12</f>
        <v>21.818361644784012</v>
      </c>
      <c r="F13" s="16">
        <f t="shared" si="2"/>
        <v>3.795465222659051</v>
      </c>
      <c r="G13" s="16">
        <f t="shared" si="2"/>
        <v>2.566575179882798</v>
      </c>
      <c r="H13" s="16">
        <f t="shared" si="2"/>
        <v>0.6774967237840912</v>
      </c>
      <c r="I13" s="16">
        <f t="shared" si="2"/>
        <v>47.597853769502755</v>
      </c>
      <c r="J13" s="16">
        <f t="shared" si="2"/>
        <v>21.215043394406944</v>
      </c>
      <c r="K13" s="16">
        <f t="shared" si="2"/>
        <v>0.5884825556956704</v>
      </c>
      <c r="L13" s="16">
        <f t="shared" si="2"/>
        <v>29.251044680167148</v>
      </c>
      <c r="M13" s="16">
        <f t="shared" si="2"/>
        <v>65.20287812476819</v>
      </c>
      <c r="N13" s="16">
        <f t="shared" si="2"/>
        <v>10.088272383354349</v>
      </c>
      <c r="O13" s="16">
        <f t="shared" si="2"/>
        <v>447.8401701159656</v>
      </c>
      <c r="P13" s="16">
        <f t="shared" si="2"/>
        <v>3.2638528299087604</v>
      </c>
      <c r="Q13" s="16">
        <f t="shared" si="2"/>
        <v>910.021511757288</v>
      </c>
      <c r="R13" s="16">
        <f t="shared" si="2"/>
        <v>73.06579630591202</v>
      </c>
      <c r="S13" s="16">
        <f t="shared" si="2"/>
        <v>0.39190960116707463</v>
      </c>
      <c r="T13" s="16">
        <f t="shared" si="2"/>
        <v>0.6206265608387114</v>
      </c>
      <c r="U13" s="16">
        <f t="shared" si="2"/>
        <v>0.11460574141384168</v>
      </c>
      <c r="V13" s="17">
        <f t="shared" si="2"/>
        <v>4.673243824642088</v>
      </c>
    </row>
    <row r="17" spans="1:21" ht="60">
      <c r="A17" s="18"/>
      <c r="B17" s="19" t="s">
        <v>34</v>
      </c>
      <c r="C17" s="5" t="s">
        <v>35</v>
      </c>
      <c r="D17" s="5" t="s">
        <v>36</v>
      </c>
      <c r="E17" s="5" t="s">
        <v>37</v>
      </c>
      <c r="F17" s="5" t="s">
        <v>38</v>
      </c>
      <c r="G17" s="5" t="s">
        <v>39</v>
      </c>
      <c r="H17" s="5" t="s">
        <v>40</v>
      </c>
      <c r="I17" s="5" t="s">
        <v>41</v>
      </c>
      <c r="J17" s="5" t="s">
        <v>42</v>
      </c>
      <c r="K17" s="5" t="s">
        <v>43</v>
      </c>
      <c r="L17" s="5" t="s">
        <v>44</v>
      </c>
      <c r="M17" s="5" t="s">
        <v>45</v>
      </c>
      <c r="N17" s="5" t="s">
        <v>46</v>
      </c>
      <c r="O17" s="5" t="s">
        <v>47</v>
      </c>
      <c r="P17" s="5" t="s">
        <v>48</v>
      </c>
      <c r="Q17" s="5" t="s">
        <v>49</v>
      </c>
      <c r="R17" s="5" t="s">
        <v>50</v>
      </c>
      <c r="S17" s="5" t="s">
        <v>51</v>
      </c>
      <c r="T17" s="5" t="s">
        <v>52</v>
      </c>
      <c r="U17" s="6" t="s">
        <v>53</v>
      </c>
    </row>
    <row r="18" spans="1:21" ht="14.25">
      <c r="A18" s="7" t="s">
        <v>23</v>
      </c>
      <c r="B18" s="8">
        <f>2*'[1]ΣΥΣΤΑΣΗ ΤΡΟΦΙΜΩΝ'!V73</f>
        <v>28</v>
      </c>
      <c r="C18" s="8">
        <f>2*'[1]ΣΥΣΤΑΣΗ ΤΡΟΦΙΜΩΝ'!W73*0.8</f>
        <v>0.656</v>
      </c>
      <c r="D18" s="8">
        <f>2*'[1]ΣΥΣΤΑΣΗ ΤΡΟΦΙΜΩΝ'!X73*0.9</f>
        <v>0.036000000000000004</v>
      </c>
      <c r="E18" s="8">
        <f>2*'[1]ΣΥΣΤΑΣΗ ΤΡΟΦΙΜΩΝ'!Y73</f>
        <v>0</v>
      </c>
      <c r="F18" s="8">
        <f>2*'[1]ΣΥΣΤΑΣΗ ΤΡΟΦΙΜΩΝ'!Z73</f>
        <v>8.4</v>
      </c>
      <c r="G18" s="8">
        <f>2*'[1]ΣΥΣΤΑΣΗ ΤΡΟΦΙΜΩΝ'!AA73*0.96</f>
        <v>0.5952</v>
      </c>
      <c r="H18" s="8">
        <f>2*'[1]ΣΥΣΤΑΣΗ ΤΡΟΦΙΜΩΝ'!AB73</f>
        <v>0</v>
      </c>
      <c r="I18" s="8">
        <f>2*'[1]ΣΥΣΤΑΣΗ ΤΡΟΦΙΜΩΝ'!AC73*0.7</f>
        <v>28</v>
      </c>
      <c r="J18" s="8">
        <f>2*'[1]ΣΥΣΤΑΣΗ ΤΡΟΦΙΜΩΝ'!AD73</f>
        <v>0</v>
      </c>
      <c r="K18" s="8">
        <f>2*'[1]ΣΥΣΤΑΣΗ ΤΡΟΦΙΜΩΝ'!AE73</f>
        <v>0</v>
      </c>
      <c r="L18" s="8">
        <f>2*'[1]ΣΥΣΤΑΣΗ ΤΡΟΦΙΜΩΝ'!AF73</f>
        <v>0</v>
      </c>
      <c r="M18" s="8">
        <f>2*'[1]ΣΥΣΤΑΣΗ ΤΡΟΦΙΜΩΝ'!AG73</f>
        <v>0.2</v>
      </c>
      <c r="N18" s="8">
        <f>'[1]ΣΥΣΤΑΣΗ ΤΡΟΦΙΜΩΝ'!AH73</f>
        <v>8.459530026109661</v>
      </c>
      <c r="O18" s="8">
        <f>'[1]ΣΥΣΤΑΣΗ ΤΡΟΦΙΜΩΝ'!AI73</f>
        <v>7.624020887728459</v>
      </c>
      <c r="P18" s="8">
        <f>'[1]ΣΥΣΤΑΣΗ ΤΡΟΦΙΜΩΝ'!AJ73</f>
        <v>89.60835509138381</v>
      </c>
      <c r="Q18" s="8">
        <f>'[1]ΣΥΣΤΑΣΗ ΤΡΟΦΙΜΩΝ'!AK73</f>
        <v>2.1148825065274153</v>
      </c>
      <c r="R18" s="8">
        <v>0</v>
      </c>
      <c r="S18" s="8">
        <f>2*'[1]ΣΥΣΤΑΣΗ ΤΡΟΦΙΜΩΝ'!AM73</f>
        <v>1.8</v>
      </c>
      <c r="T18" s="8">
        <f>2*'[1]ΣΥΣΤΑΣΗ ΤΡΟΦΙΜΩΝ'!AN73</f>
        <v>1.8</v>
      </c>
      <c r="U18" s="9">
        <f>2*'[1]ΣΥΣΤΑΣΗ ΤΡΟΦΙΜΩΝ'!AO73</f>
        <v>2.6</v>
      </c>
    </row>
    <row r="19" spans="1:21" ht="28.5">
      <c r="A19" s="10" t="s">
        <v>25</v>
      </c>
      <c r="B19" s="8" t="s">
        <v>26</v>
      </c>
      <c r="C19" s="8">
        <f>12*'[1]ΣΥΣΤΑΣΗ ΤΡΟΦΙΜΩΝ'!W28</f>
        <v>0.024</v>
      </c>
      <c r="D19" s="8">
        <f>12*'[1]ΣΥΣΤΑΣΗ ΤΡΟΦΙΜΩΝ'!X28</f>
        <v>0.084</v>
      </c>
      <c r="E19" s="8">
        <f>12*'[1]ΣΥΣΤΑΣΗ ΤΡΟΦΙΜΩΝ'!Y28</f>
        <v>0</v>
      </c>
      <c r="F19" s="8">
        <f>12*'[1]ΣΥΣΤΑΣΗ ΤΡΟΦΙΜΩΝ'!Z28</f>
        <v>0.492</v>
      </c>
      <c r="G19" s="8">
        <f>12*'[1]ΣΥΣΤΑΣΗ ΤΡΟΦΙΜΩΝ'!AA28</f>
        <v>0.024</v>
      </c>
      <c r="H19" s="8">
        <f>12*'[1]ΣΥΣΤΑΣΗ ΤΡΟΦΙΜΩΝ'!AB28</f>
        <v>0</v>
      </c>
      <c r="I19" s="8">
        <f>12*'[1]ΣΥΣΤΑΣΗ ΤΡΟΦΙΜΩΝ'!AC28</f>
        <v>12</v>
      </c>
      <c r="J19" s="8">
        <f>12*'[1]ΣΥΣΤΑΣΗ ΤΡΟΦΙΜΩΝ'!AD28</f>
        <v>0</v>
      </c>
      <c r="K19" s="8">
        <f>12*'[1]ΣΥΣΤΑΣΗ ΤΡΟΦΙΜΩΝ'!AE28</f>
        <v>0</v>
      </c>
      <c r="L19" s="8">
        <f>12*'[1]ΣΥΣΤΑΣΗ ΤΡΟΦΙΜΩΝ'!AF28</f>
        <v>0</v>
      </c>
      <c r="M19" s="8">
        <f>12*'[1]ΣΥΣΤΑΣΗ ΤΡΟΦΙΜΩΝ'!AG28</f>
        <v>0</v>
      </c>
      <c r="N19" s="8">
        <f>'[1]ΣΥΣΤΑΣΗ ΤΡΟΦΙΜΩΝ'!AH28</f>
        <v>51.75000000000001</v>
      </c>
      <c r="O19" s="8">
        <f>'[1]ΣΥΣΤΑΣΗ ΤΡΟΦΙΜΩΝ'!AI28</f>
        <v>28.000000000000004</v>
      </c>
      <c r="P19" s="8">
        <f>'[1]ΣΥΣΤΑΣΗ ΤΡΟΦΙΜΩΝ'!AJ28</f>
        <v>30</v>
      </c>
      <c r="Q19" s="8">
        <f>'[1]ΣΥΣΤΑΣΗ ΤΡΟΦΙΜΩΝ'!AK28</f>
        <v>12.825000000000001</v>
      </c>
      <c r="R19" s="8">
        <f>'[1]ΣΥΣΤΑΣΗ ΤΡΟΦΙΜΩΝ'!AL28</f>
        <v>28.999999999999996</v>
      </c>
      <c r="S19" s="8">
        <f>12*'[1]ΣΥΣΤΑΣΗ ΤΡΟΦΙΜΩΝ'!AM28</f>
        <v>0.684</v>
      </c>
      <c r="T19" s="8">
        <f>12*'[1]ΣΥΣΤΑΣΗ ΤΡΟΦΙΜΩΝ'!AN28</f>
        <v>1.068</v>
      </c>
      <c r="U19" s="9">
        <f>12*'[1]ΣΥΣΤΑΣΗ ΤΡΟΦΙΜΩΝ'!AO28</f>
        <v>0.8879999999999999</v>
      </c>
    </row>
    <row r="20" spans="1:21" ht="14.25">
      <c r="A20" s="10" t="s">
        <v>27</v>
      </c>
      <c r="B20" s="8">
        <f>'[2]ΣΥΣΤΑΣΗ ΤΡΟΦΙΜΩΝ'!V16</f>
        <v>53</v>
      </c>
      <c r="C20" s="8">
        <f>'[2]ΣΥΣΤΑΣΗ ΤΡΟΦΙΜΩΝ'!W16*0.85</f>
        <v>0.059500000000000004</v>
      </c>
      <c r="D20" s="8">
        <f>'[2]ΣΥΣΤΑΣΗ ΤΡΟΦΙΜΩΝ'!X16*0.95</f>
        <v>0.33249999999999996</v>
      </c>
      <c r="E20" s="8" t="str">
        <f>'[2]ΣΥΣΤΑΣΗ ΤΡΟΦΙΜΩΝ'!Y16</f>
        <v>tr</v>
      </c>
      <c r="F20" s="8">
        <f>'[2]ΣΥΣΤΑΣΗ ΤΡΟΦΙΜΩΝ'!Z16*0.95</f>
        <v>0.095</v>
      </c>
      <c r="G20" s="8">
        <f>'[2]ΣΥΣΤΑΣΗ ΤΡΟΦΙΜΩΝ'!AA16*0.95</f>
        <v>0.11399999999999999</v>
      </c>
      <c r="H20" s="8">
        <f>'[2]ΣΥΣΤΑΣΗ ΤΡΟΦΙΜΩΝ'!AB16*0.85</f>
        <v>0.935</v>
      </c>
      <c r="I20" s="8">
        <f>'[2]ΣΥΣΤΑΣΗ ΤΡΟΦΙΜΩΝ'!AC16*0.75</f>
        <v>29.25</v>
      </c>
      <c r="J20" s="8">
        <f>'[2]ΣΥΣΤΑΣΗ ΤΡΟΦΙΜΩΝ'!AD16</f>
        <v>0</v>
      </c>
      <c r="K20" s="8">
        <f>'[2]ΣΥΣΤΑΣΗ ΤΡΟΦΙΜΩΝ'!AE16</f>
        <v>190</v>
      </c>
      <c r="L20" s="8">
        <f>'[2]ΣΥΣΤΑΣΗ ΤΡΟΦΙΜΩΝ'!AF16</f>
        <v>1.75</v>
      </c>
      <c r="M20" s="8">
        <f>'[2]ΣΥΣΤΑΣΗ ΤΡΟΦΙΜΩΝ'!AG16</f>
        <v>1.11</v>
      </c>
      <c r="N20" s="8">
        <f>'[2]ΣΥΣΤΑΣΗ ΤΡΟΦΙΜΩΝ'!AH16</f>
        <v>66.12244897959184</v>
      </c>
      <c r="O20" s="8">
        <f>'[2]ΣΥΣΤΑΣΗ ΤΡΟΦΙΜΩΝ'!AI16</f>
        <v>34.01360544217687</v>
      </c>
      <c r="P20" s="8">
        <v>0</v>
      </c>
      <c r="Q20" s="8">
        <f>'[2]ΣΥΣΤΑΣΗ ΤΡΟΦΙΜΩΝ'!AK16</f>
        <v>18.979591836734695</v>
      </c>
      <c r="R20" s="8">
        <v>0</v>
      </c>
      <c r="S20" s="8">
        <f>'[2]ΣΥΣΤΑΣΗ ΤΡΟΦΙΜΩΝ'!AM16</f>
        <v>3.1</v>
      </c>
      <c r="T20" s="8">
        <f>'[2]ΣΥΣΤΑΣΗ ΤΡΟΦΙΜΩΝ'!AN16</f>
        <v>4.7</v>
      </c>
      <c r="U20" s="9">
        <f>'[2]ΣΥΣΤΑΣΗ ΤΡΟΦΙΜΩΝ'!AO16</f>
        <v>1.2</v>
      </c>
    </row>
    <row r="21" spans="1:21" ht="28.5">
      <c r="A21" s="10" t="s">
        <v>28</v>
      </c>
      <c r="B21" s="8" t="s">
        <v>24</v>
      </c>
      <c r="C21" s="8">
        <f>0.8*'[1]ΣΥΣΤΑΣΗ ΤΡΟΦΙΜΩΝ'!W102</f>
        <v>0.024</v>
      </c>
      <c r="D21" s="8">
        <f>0.8*'[1]ΣΥΣΤΑΣΗ ΤΡΟΦΙΜΩΝ'!X102</f>
        <v>0.008</v>
      </c>
      <c r="E21" s="8">
        <f>0.8*'[1]ΣΥΣΤΑΣΗ ΤΡΟΦΙΜΩΝ'!Y102</f>
        <v>9.600000000000001</v>
      </c>
      <c r="F21" s="8">
        <f>0.8*'[1]ΣΥΣΤΑΣΗ ΤΡΟΦΙΜΩΝ'!Z102</f>
        <v>0.08000000000000002</v>
      </c>
      <c r="G21" s="8">
        <f>0.8*'[1]ΣΥΣΤΑΣΗ ΤΡΟΦΙΜΩΝ'!AA102</f>
        <v>0.04000000000000001</v>
      </c>
      <c r="H21" s="8">
        <f>0.8*'[1]ΣΥΣΤΑΣΗ ΤΡΟΦΙΜΩΝ'!AB102</f>
        <v>0</v>
      </c>
      <c r="I21" s="8">
        <f>0.8*'[1]ΣΥΣΤΑΣΗ ΤΡΟΦΙΜΩΝ'!AC102</f>
        <v>10.4</v>
      </c>
      <c r="J21" s="8">
        <f>0.8*'[1]ΣΥΣΤΑΣΗ ΤΡΟΦΙΜΩΝ'!AD102</f>
        <v>28.8</v>
      </c>
      <c r="K21" s="8">
        <f>0.8*'[1]ΣΥΣΤΑΣΗ ΤΡΟΦΙΜΩΝ'!AE102</f>
        <v>0</v>
      </c>
      <c r="L21" s="8">
        <f>0.8*'[1]ΣΥΣΤΑΣΗ ΤΡΟΦΙΜΩΝ'!AF102</f>
        <v>0</v>
      </c>
      <c r="M21" s="8" t="s">
        <v>24</v>
      </c>
      <c r="N21" s="8">
        <f>'[1]ΣΥΣΤΑΣΗ ΤΡΟΦΙΜΩΝ'!AH102</f>
        <v>0</v>
      </c>
      <c r="O21" s="8">
        <f>'[1]ΣΥΣΤΑΣΗ ΤΡΟΦΙΜΩΝ'!AI102</f>
        <v>17.142857142857142</v>
      </c>
      <c r="P21" s="8">
        <f>'[1]ΣΥΣΤΑΣΗ ΤΡΟΦΙΜΩΝ'!AJ102</f>
        <v>91.42857142857143</v>
      </c>
      <c r="Q21" s="8">
        <f>'[1]ΣΥΣΤΑΣΗ ΤΡΟΦΙΜΩΝ'!AK102</f>
        <v>0</v>
      </c>
      <c r="R21" s="8">
        <f>'[1]ΣΥΣΤΑΣΗ ΤΡΟΦΙΜΩΝ'!AL102</f>
        <v>91.42857142857143</v>
      </c>
      <c r="S21" s="8" t="s">
        <v>24</v>
      </c>
      <c r="T21" s="8" t="s">
        <v>24</v>
      </c>
      <c r="U21" s="9" t="s">
        <v>24</v>
      </c>
    </row>
    <row r="22" spans="1:21" ht="14.25">
      <c r="A22" s="10" t="s">
        <v>29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</row>
    <row r="23" spans="1:21" ht="14.25">
      <c r="A23" s="10" t="s">
        <v>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</row>
    <row r="24" spans="1:21" ht="14.25">
      <c r="A24" s="12" t="s">
        <v>31</v>
      </c>
      <c r="B24" s="13">
        <f aca="true" t="shared" si="3" ref="B24:M24">SUM(B18:B23)</f>
        <v>81</v>
      </c>
      <c r="C24" s="13">
        <f t="shared" si="3"/>
        <v>0.7635000000000001</v>
      </c>
      <c r="D24" s="13">
        <f t="shared" si="3"/>
        <v>0.46049999999999996</v>
      </c>
      <c r="E24" s="13">
        <f t="shared" si="3"/>
        <v>9.600000000000001</v>
      </c>
      <c r="F24" s="13">
        <f t="shared" si="3"/>
        <v>9.067</v>
      </c>
      <c r="G24" s="13">
        <f t="shared" si="3"/>
        <v>0.7732</v>
      </c>
      <c r="H24" s="13">
        <f t="shared" si="3"/>
        <v>0.935</v>
      </c>
      <c r="I24" s="13">
        <f t="shared" si="3"/>
        <v>79.65</v>
      </c>
      <c r="J24" s="13">
        <f t="shared" si="3"/>
        <v>28.8</v>
      </c>
      <c r="K24" s="13">
        <f t="shared" si="3"/>
        <v>190</v>
      </c>
      <c r="L24" s="13">
        <f t="shared" si="3"/>
        <v>1.75</v>
      </c>
      <c r="M24" s="13">
        <f t="shared" si="3"/>
        <v>1.31</v>
      </c>
      <c r="N24" s="20">
        <f>G11*9*100/C11</f>
        <v>19.329608938547487</v>
      </c>
      <c r="O24" s="20">
        <f>4*F11*100/C11</f>
        <v>12.704324436168012</v>
      </c>
      <c r="P24" s="20">
        <f>4*E11*100/C11</f>
        <v>73.03124353403683</v>
      </c>
      <c r="Q24" s="20">
        <f>S24*9*100/C11</f>
        <v>5.199255121042831</v>
      </c>
      <c r="R24" s="20">
        <f>4*K11*100/C11</f>
        <v>1.9697910200703497</v>
      </c>
      <c r="S24" s="13">
        <f>SUM(S18:S23)</f>
        <v>5.584</v>
      </c>
      <c r="T24" s="13">
        <f>SUM(T18:T23)</f>
        <v>7.5680000000000005</v>
      </c>
      <c r="U24" s="14">
        <f>SUM(U18:U23)</f>
        <v>4.688</v>
      </c>
    </row>
    <row r="25" spans="1:21" ht="28.5">
      <c r="A25" s="12" t="s">
        <v>32</v>
      </c>
      <c r="B25" s="13">
        <f aca="true" t="shared" si="4" ref="B25:M25">100*B24/$B$11</f>
        <v>5.10718789407314</v>
      </c>
      <c r="C25" s="13">
        <f t="shared" si="4"/>
        <v>0.04813997477931905</v>
      </c>
      <c r="D25" s="13">
        <f t="shared" si="4"/>
        <v>0.029035308953341738</v>
      </c>
      <c r="E25" s="13">
        <f t="shared" si="4"/>
        <v>0.6052963430012611</v>
      </c>
      <c r="F25" s="13">
        <f t="shared" si="4"/>
        <v>0.5716897856242119</v>
      </c>
      <c r="G25" s="13">
        <f t="shared" si="4"/>
        <v>0.0487515762925599</v>
      </c>
      <c r="H25" s="13">
        <f t="shared" si="4"/>
        <v>0.05895334174022698</v>
      </c>
      <c r="I25" s="13">
        <f t="shared" si="4"/>
        <v>5.022068095838589</v>
      </c>
      <c r="J25" s="13">
        <f t="shared" si="4"/>
        <v>1.815889029003783</v>
      </c>
      <c r="K25" s="13">
        <f t="shared" si="4"/>
        <v>11.97982345523329</v>
      </c>
      <c r="L25" s="13">
        <f t="shared" si="4"/>
        <v>0.11034047919293821</v>
      </c>
      <c r="M25" s="13">
        <f t="shared" si="4"/>
        <v>0.08259773013871374</v>
      </c>
      <c r="N25" s="13"/>
      <c r="O25" s="13"/>
      <c r="P25" s="13"/>
      <c r="Q25" s="13"/>
      <c r="R25" s="13"/>
      <c r="S25" s="13">
        <f>100*S24/$B$11</f>
        <v>0.35208070617906684</v>
      </c>
      <c r="T25" s="13">
        <f>100*T24/$B$11</f>
        <v>0.4771752837326608</v>
      </c>
      <c r="U25" s="14">
        <f>100*U24/$B$11</f>
        <v>0.29558638083228245</v>
      </c>
    </row>
    <row r="26" spans="1:21" ht="42.75">
      <c r="A26" s="15" t="s">
        <v>33</v>
      </c>
      <c r="B26" s="16">
        <f aca="true" t="shared" si="5" ref="B26:M26">$B$13*B25/$B$12</f>
        <v>10.01409390994733</v>
      </c>
      <c r="C26" s="16">
        <f t="shared" si="5"/>
        <v>0.09439210741042951</v>
      </c>
      <c r="D26" s="16">
        <f t="shared" si="5"/>
        <v>0.05693197833988575</v>
      </c>
      <c r="E26" s="16">
        <f t="shared" si="5"/>
        <v>1.1868555745122766</v>
      </c>
      <c r="F26" s="16">
        <f t="shared" si="5"/>
        <v>1.1209603639690429</v>
      </c>
      <c r="G26" s="16">
        <f t="shared" si="5"/>
        <v>0.09559132606384294</v>
      </c>
      <c r="H26" s="16">
        <f t="shared" si="5"/>
        <v>0.11559478772593526</v>
      </c>
      <c r="I26" s="16">
        <f t="shared" si="5"/>
        <v>9.847192344781545</v>
      </c>
      <c r="J26" s="16">
        <f t="shared" si="5"/>
        <v>3.5605667235368292</v>
      </c>
      <c r="K26" s="16">
        <f t="shared" si="5"/>
        <v>23.48984991222214</v>
      </c>
      <c r="L26" s="16">
        <f t="shared" si="5"/>
        <v>0.21635388077046705</v>
      </c>
      <c r="M26" s="16">
        <f t="shared" si="5"/>
        <v>0.16195633360532105</v>
      </c>
      <c r="N26" s="16"/>
      <c r="O26" s="16"/>
      <c r="P26" s="16"/>
      <c r="Q26" s="16"/>
      <c r="R26" s="16"/>
      <c r="S26" s="16">
        <f>$B$13*S25/$B$12</f>
        <v>0.6903543258413074</v>
      </c>
      <c r="T26" s="16">
        <f>$B$13*T25/$B$12</f>
        <v>0.9356378112405114</v>
      </c>
      <c r="U26" s="17">
        <f>$B$13*U25/$B$12</f>
        <v>0.5795811388868283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2011-08-05T06:18:35Z</dcterms:created>
  <dcterms:modified xsi:type="dcterms:W3CDTF">2011-08-05T06:19:15Z</dcterms:modified>
  <cp:category/>
  <cp:version/>
  <cp:contentType/>
  <cp:contentStatus/>
</cp:coreProperties>
</file>