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8190" activeTab="0"/>
  </bookViews>
  <sheets>
    <sheet name="Πατάτες γιαχνί με κολοκ κ μαρα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<sst xmlns="http://schemas.openxmlformats.org/spreadsheetml/2006/main" count="68" uniqueCount="56">
  <si>
    <t>ΠΑΤΑΤΕΣ ΓΙΑΧΝΙ ΜΕ ΚΟΛΟΚΥΘΑΚΙΑ ΚΑΙ ΜΑΡΑΘΟ</t>
  </si>
  <si>
    <t>Τρόπος παρασεκυής: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</si>
  <si>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</si>
  <si>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</si>
  <si>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</si>
  <si>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</si>
  <si>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</si>
  <si>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</si>
  <si>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</si>
  <si>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</si>
  <si>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</si>
  <si>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</si>
  <si>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</si>
  <si>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</si>
  <si>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</si>
  <si>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</si>
  <si>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</si>
  <si>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</si>
  <si>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</si>
  <si>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</si>
  <si>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</si>
  <si>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</si>
  <si>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</si>
  <si>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πατάτες μέτριες</t>
  </si>
  <si>
    <t>1 κιλό κολοκυθάκια</t>
  </si>
  <si>
    <t>1 φλιτζ λάδι</t>
  </si>
  <si>
    <t>1 κρεμμύδι</t>
  </si>
  <si>
    <t>2 κ.σ. σάλτσα ντομάτας</t>
  </si>
  <si>
    <t>tr</t>
  </si>
  <si>
    <t>1 κ.γ. αλάτι</t>
  </si>
  <si>
    <t>2 κ.σ. λεμόνι</t>
  </si>
  <si>
    <t>λίγο σέλινο και μάραθο</t>
  </si>
  <si>
    <t>νερό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</si>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</sst>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20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1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3" xfId="56" applyNumberFormat="1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56" applyNumberFormat="1" applyBorder="1" applyAlignment="1">
      <alignment wrapText="1"/>
      <protection/>
    </xf>
    <xf numFmtId="2" fontId="0" fillId="0" borderId="19" xfId="56" applyNumberFormat="1" applyBorder="1">
      <alignment/>
      <protection/>
    </xf>
    <xf numFmtId="2" fontId="0" fillId="0" borderId="20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21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22">
          <cell r="B22">
            <v>899</v>
          </cell>
          <cell r="C22" t="str">
            <v>tr</v>
          </cell>
          <cell r="D22" t="str">
            <v>tr</v>
          </cell>
          <cell r="E22" t="str">
            <v>tr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61">
          <cell r="B61">
            <v>75</v>
          </cell>
          <cell r="C61">
            <v>79</v>
          </cell>
          <cell r="D61">
            <v>17.2</v>
          </cell>
          <cell r="E61">
            <v>2.1</v>
          </cell>
          <cell r="F61">
            <v>0.2</v>
          </cell>
          <cell r="G61">
            <v>1.6</v>
          </cell>
          <cell r="H61">
            <v>0</v>
          </cell>
          <cell r="I61">
            <v>16.6</v>
          </cell>
          <cell r="J61">
            <v>0.6</v>
          </cell>
          <cell r="K61">
            <v>5</v>
          </cell>
          <cell r="L61">
            <v>37</v>
          </cell>
          <cell r="M61">
            <v>17</v>
          </cell>
          <cell r="N61">
            <v>66</v>
          </cell>
          <cell r="O61">
            <v>0.1</v>
          </cell>
          <cell r="P61">
            <v>7</v>
          </cell>
          <cell r="Q61">
            <v>360</v>
          </cell>
          <cell r="R61">
            <v>0.4</v>
          </cell>
          <cell r="S61">
            <v>0.3</v>
          </cell>
          <cell r="T61">
            <v>0.08</v>
          </cell>
          <cell r="U61">
            <v>1</v>
          </cell>
          <cell r="V61">
            <v>3</v>
          </cell>
          <cell r="W61">
            <v>0.21</v>
          </cell>
          <cell r="X61">
            <v>0.02</v>
          </cell>
          <cell r="Y61" t="str">
            <v>tr</v>
          </cell>
          <cell r="Z61">
            <v>0.6</v>
          </cell>
          <cell r="AA61">
            <v>0.44</v>
          </cell>
          <cell r="AB61">
            <v>0</v>
          </cell>
          <cell r="AC61">
            <v>35</v>
          </cell>
          <cell r="AD61">
            <v>11</v>
          </cell>
          <cell r="AE61">
            <v>0</v>
          </cell>
          <cell r="AF61">
            <v>0</v>
          </cell>
          <cell r="AG61">
            <v>0.06</v>
          </cell>
          <cell r="AH61">
            <v>2.4</v>
          </cell>
          <cell r="AI61">
            <v>11.2</v>
          </cell>
          <cell r="AJ61">
            <v>91.73333333333333</v>
          </cell>
          <cell r="AK61">
            <v>0</v>
          </cell>
          <cell r="AL61">
            <v>3.2</v>
          </cell>
          <cell r="AM61" t="str">
            <v>tr</v>
          </cell>
          <cell r="AN61" t="str">
            <v>tr</v>
          </cell>
          <cell r="AO61">
            <v>0.1</v>
          </cell>
        </row>
        <row r="102">
          <cell r="B102">
            <v>7.6</v>
          </cell>
          <cell r="C102">
            <v>91.4</v>
          </cell>
          <cell r="D102">
            <v>1.6</v>
          </cell>
          <cell r="E102">
            <v>0.3</v>
          </cell>
          <cell r="F102" t="str">
            <v>tr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O102" t="str">
            <v>tr</v>
          </cell>
          <cell r="P102">
            <v>1</v>
          </cell>
          <cell r="Q102">
            <v>130</v>
          </cell>
          <cell r="R102">
            <v>0.1</v>
          </cell>
          <cell r="S102" t="str">
            <v>tr</v>
          </cell>
          <cell r="T102">
            <v>0.03</v>
          </cell>
          <cell r="U102">
            <v>1</v>
          </cell>
          <cell r="V102" t="str">
            <v>n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G102" t="str">
            <v>n</v>
          </cell>
          <cell r="AH102">
            <v>0</v>
          </cell>
          <cell r="AI102">
            <v>15.789473684210527</v>
          </cell>
          <cell r="AJ102">
            <v>84.21052631578948</v>
          </cell>
          <cell r="AK102">
            <v>0</v>
          </cell>
          <cell r="AL102">
            <v>84.21052631578948</v>
          </cell>
        </row>
        <row r="104">
          <cell r="B104">
            <v>15.2</v>
          </cell>
          <cell r="C104">
            <v>93.8</v>
          </cell>
          <cell r="D104">
            <v>3</v>
          </cell>
          <cell r="E104">
            <v>0.8</v>
          </cell>
          <cell r="G104">
            <v>0.6</v>
          </cell>
          <cell r="H104">
            <v>0</v>
          </cell>
          <cell r="I104" t="str">
            <v>tr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U104" t="str">
            <v>tr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21.05263157894737</v>
          </cell>
          <cell r="AJ104">
            <v>78.94736842105263</v>
          </cell>
          <cell r="AK104">
            <v>0</v>
          </cell>
          <cell r="AL104">
            <v>78.94736842105263</v>
          </cell>
          <cell r="AM104" t="str">
            <v>tr</v>
          </cell>
          <cell r="AN104" t="str">
            <v>tr</v>
          </cell>
          <cell r="AO104" t="str">
            <v>tr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I108" t="str">
            <v>tr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M108" t="str">
            <v>tr</v>
          </cell>
          <cell r="AN108" t="str">
            <v>tr</v>
          </cell>
          <cell r="AO108">
            <v>0.1</v>
          </cell>
        </row>
        <row r="151">
          <cell r="B151">
            <v>17</v>
          </cell>
          <cell r="C151">
            <v>94.79</v>
          </cell>
          <cell r="D151">
            <v>3.11</v>
          </cell>
          <cell r="E151">
            <v>1.21</v>
          </cell>
          <cell r="F151">
            <v>0.32</v>
          </cell>
          <cell r="G151">
            <v>1</v>
          </cell>
          <cell r="H151">
            <v>0</v>
          </cell>
          <cell r="I151">
            <v>0</v>
          </cell>
          <cell r="J151">
            <v>2.5</v>
          </cell>
          <cell r="K151">
            <v>16</v>
          </cell>
          <cell r="L151">
            <v>38</v>
          </cell>
          <cell r="M151">
            <v>18</v>
          </cell>
          <cell r="N151" t="str">
            <v>-</v>
          </cell>
          <cell r="O151">
            <v>0.177</v>
          </cell>
          <cell r="P151">
            <v>8</v>
          </cell>
          <cell r="Q151">
            <v>261</v>
          </cell>
          <cell r="R151">
            <v>0.37</v>
          </cell>
          <cell r="S151">
            <v>0.32</v>
          </cell>
          <cell r="T151">
            <v>0.053</v>
          </cell>
          <cell r="U151">
            <v>0.2</v>
          </cell>
          <cell r="V151" t="str">
            <v>-</v>
          </cell>
          <cell r="W151">
            <v>0.045</v>
          </cell>
          <cell r="X151">
            <v>0.094</v>
          </cell>
          <cell r="Y151">
            <v>120</v>
          </cell>
          <cell r="Z151">
            <v>0.451</v>
          </cell>
          <cell r="AA151">
            <v>0.163</v>
          </cell>
          <cell r="AB151">
            <v>0</v>
          </cell>
          <cell r="AC151">
            <v>24</v>
          </cell>
          <cell r="AD151">
            <v>17.9</v>
          </cell>
          <cell r="AE151">
            <v>0</v>
          </cell>
          <cell r="AF151">
            <v>0</v>
          </cell>
          <cell r="AG151">
            <v>0.12</v>
          </cell>
          <cell r="AH151">
            <v>16.941176470588236</v>
          </cell>
          <cell r="AI151">
            <v>28.470588235294116</v>
          </cell>
          <cell r="AJ151">
            <v>73.17647058823529</v>
          </cell>
          <cell r="AK151">
            <v>0</v>
          </cell>
          <cell r="AL151">
            <v>58.8235294117647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2"/>
  <sheetViews>
    <sheetView tabSelected="1" view="pageLayout" zoomScale="70" zoomScaleNormal="70" zoomScalePageLayoutView="70" workbookViewId="0" topLeftCell="A1">
      <selection activeCell="D25" sqref="D25"/>
    </sheetView>
  </sheetViews>
  <sheetFormatPr defaultColWidth="9.140625" defaultRowHeight="15"/>
  <cols>
    <col min="1" max="1" width="26.00390625" style="17" customWidth="1"/>
    <col min="2" max="3" width="9.140625" style="2" customWidth="1"/>
    <col min="4" max="4" width="10.57421875" style="2" customWidth="1"/>
    <col min="5" max="5" width="15.8515625" style="2" customWidth="1"/>
    <col min="6" max="8" width="9.140625" style="2" customWidth="1"/>
    <col min="9" max="9" width="12.421875" style="2" customWidth="1"/>
    <col min="10" max="12" width="9.140625" style="2" customWidth="1"/>
    <col min="13" max="13" width="13.00390625" style="2" customWidth="1"/>
    <col min="14" max="14" width="12.8515625" style="2" customWidth="1"/>
    <col min="15" max="15" width="10.140625" style="2" customWidth="1"/>
    <col min="16" max="16" width="12.28125" style="2" customWidth="1"/>
    <col min="17" max="17" width="10.140625" style="2" customWidth="1"/>
    <col min="18" max="18" width="11.140625" style="2" customWidth="1"/>
    <col min="19" max="19" width="10.421875" style="2" customWidth="1"/>
    <col min="20" max="21" width="9.140625" style="2" customWidth="1"/>
    <col min="22" max="22" width="11.281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" ht="18">
      <c r="A2" s="1" t="s">
        <v>1</v>
      </c>
      <c r="B2" s="1"/>
      <c r="C2" s="1"/>
      <c r="D2" s="1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14.25">
      <c r="A5" s="8" t="s">
        <v>23</v>
      </c>
      <c r="B5" s="9">
        <v>800</v>
      </c>
      <c r="C5" s="9">
        <f>8*'[1]ΣΥΣΤΑΣΗ ΤΡΟΦΙΜΩΝ'!B61</f>
        <v>600</v>
      </c>
      <c r="D5" s="9">
        <f>8*'[1]ΣΥΣΤΑΣΗ ΤΡΟΦΙΜΩΝ'!C61</f>
        <v>632</v>
      </c>
      <c r="E5" s="9">
        <f>8*'[1]ΣΥΣΤΑΣΗ ΤΡΟΦΙΜΩΝ'!D61</f>
        <v>137.6</v>
      </c>
      <c r="F5" s="9">
        <f>8*'[1]ΣΥΣΤΑΣΗ ΤΡΟΦΙΜΩΝ'!E61</f>
        <v>16.8</v>
      </c>
      <c r="G5" s="9">
        <f>8*'[1]ΣΥΣΤΑΣΗ ΤΡΟΦΙΜΩΝ'!F61</f>
        <v>1.6</v>
      </c>
      <c r="H5" s="9">
        <f>8*'[1]ΣΥΣΤΑΣΗ ΤΡΟΦΙΜΩΝ'!G61</f>
        <v>12.8</v>
      </c>
      <c r="I5" s="9">
        <f>8*'[1]ΣΥΣΤΑΣΗ ΤΡΟΦΙΜΩΝ'!H61</f>
        <v>0</v>
      </c>
      <c r="J5" s="9">
        <f>8*'[1]ΣΥΣΤΑΣΗ ΤΡΟΦΙΜΩΝ'!I61</f>
        <v>132.8</v>
      </c>
      <c r="K5" s="9">
        <f>8*'[1]ΣΥΣΤΑΣΗ ΤΡΟΦΙΜΩΝ'!J61</f>
        <v>4.8</v>
      </c>
      <c r="L5" s="9">
        <f>8*'[1]ΣΥΣΤΑΣΗ ΤΡΟΦΙΜΩΝ'!K61</f>
        <v>40</v>
      </c>
      <c r="M5" s="9">
        <f>8*'[1]ΣΥΣΤΑΣΗ ΤΡΟΦΙΜΩΝ'!L61</f>
        <v>296</v>
      </c>
      <c r="N5" s="9">
        <f>8*'[1]ΣΥΣΤΑΣΗ ΤΡΟΦΙΜΩΝ'!M61</f>
        <v>136</v>
      </c>
      <c r="O5" s="9">
        <f>8*'[1]ΣΥΣΤΑΣΗ ΤΡΟΦΙΜΩΝ'!N61</f>
        <v>528</v>
      </c>
      <c r="P5" s="9">
        <f>8*'[1]ΣΥΣΤΑΣΗ ΤΡΟΦΙΜΩΝ'!O61</f>
        <v>0.8</v>
      </c>
      <c r="Q5" s="9">
        <f>8*'[1]ΣΥΣΤΑΣΗ ΤΡΟΦΙΜΩΝ'!P61</f>
        <v>56</v>
      </c>
      <c r="R5" s="9">
        <f>8*'[1]ΣΥΣΤΑΣΗ ΤΡΟΦΙΜΩΝ'!Q61</f>
        <v>2880</v>
      </c>
      <c r="S5" s="9">
        <f>8*'[1]ΣΥΣΤΑΣΗ ΤΡΟΦΙΜΩΝ'!R61</f>
        <v>3.2</v>
      </c>
      <c r="T5" s="9">
        <f>8*'[1]ΣΥΣΤΑΣΗ ΤΡΟΦΙΜΩΝ'!S61</f>
        <v>2.4</v>
      </c>
      <c r="U5" s="9">
        <f>8*'[1]ΣΥΣΤΑΣΗ ΤΡΟΦΙΜΩΝ'!T61</f>
        <v>0.64</v>
      </c>
      <c r="V5" s="10">
        <f>8*'[1]ΣΥΣΤΑΣΗ ΤΡΟΦΙΜΩΝ'!U61</f>
        <v>8</v>
      </c>
    </row>
    <row r="6" spans="1:22" ht="14.25">
      <c r="A6" s="11" t="s">
        <v>24</v>
      </c>
      <c r="B6" s="12">
        <v>950</v>
      </c>
      <c r="C6" s="12">
        <f>9.5*'[1]ΣΥΣΤΑΣΗ ΤΡΟΦΙΜΩΝ'!B151</f>
        <v>161.5</v>
      </c>
      <c r="D6" s="12">
        <f>9.5*'[1]ΣΥΣΤΑΣΗ ΤΡΟΦΙΜΩΝ'!C151</f>
        <v>900.5050000000001</v>
      </c>
      <c r="E6" s="12">
        <f>9.5*'[1]ΣΥΣΤΑΣΗ ΤΡΟΦΙΜΩΝ'!D151</f>
        <v>29.544999999999998</v>
      </c>
      <c r="F6" s="12">
        <f>9.5*'[1]ΣΥΣΤΑΣΗ ΤΡΟΦΙΜΩΝ'!E151</f>
        <v>11.495</v>
      </c>
      <c r="G6" s="12">
        <f>9.5*'[1]ΣΥΣΤΑΣΗ ΤΡΟΦΙΜΩΝ'!F151</f>
        <v>3.04</v>
      </c>
      <c r="H6" s="12">
        <f>9.5*'[1]ΣΥΣΤΑΣΗ ΤΡΟΦΙΜΩΝ'!G151</f>
        <v>9.5</v>
      </c>
      <c r="I6" s="12">
        <f>9.5*'[1]ΣΥΣΤΑΣΗ ΤΡΟΦΙΜΩΝ'!H151</f>
        <v>0</v>
      </c>
      <c r="J6" s="12">
        <f>9.5*'[1]ΣΥΣΤΑΣΗ ΤΡΟΦΙΜΩΝ'!I151</f>
        <v>0</v>
      </c>
      <c r="K6" s="12">
        <f>9.5*'[1]ΣΥΣΤΑΣΗ ΤΡΟΦΙΜΩΝ'!J151</f>
        <v>23.75</v>
      </c>
      <c r="L6" s="12">
        <f>9.5*'[1]ΣΥΣΤΑΣΗ ΤΡΟΦΙΜΩΝ'!K151</f>
        <v>152</v>
      </c>
      <c r="M6" s="12">
        <f>9.5*'[1]ΣΥΣΤΑΣΗ ΤΡΟΦΙΜΩΝ'!L151</f>
        <v>361</v>
      </c>
      <c r="N6" s="12">
        <f>9.5*'[1]ΣΥΣΤΑΣΗ ΤΡΟΦΙΜΩΝ'!M151</f>
        <v>171</v>
      </c>
      <c r="O6" s="12" t="str">
        <f>'[1]ΣΥΣΤΑΣΗ ΤΡΟΦΙΜΩΝ'!N151</f>
        <v>-</v>
      </c>
      <c r="P6" s="12">
        <f>9.5*'[1]ΣΥΣΤΑΣΗ ΤΡΟΦΙΜΩΝ'!O151</f>
        <v>1.6815</v>
      </c>
      <c r="Q6" s="12">
        <f>9.5*'[1]ΣΥΣΤΑΣΗ ΤΡΟΦΙΜΩΝ'!P151</f>
        <v>76</v>
      </c>
      <c r="R6" s="12">
        <f>9.5*'[1]ΣΥΣΤΑΣΗ ΤΡΟΦΙΜΩΝ'!Q151</f>
        <v>2479.5</v>
      </c>
      <c r="S6" s="12">
        <f>9.5*'[1]ΣΥΣΤΑΣΗ ΤΡΟΦΙΜΩΝ'!R151</f>
        <v>3.515</v>
      </c>
      <c r="T6" s="12">
        <f>9.5*'[1]ΣΥΣΤΑΣΗ ΤΡΟΦΙΜΩΝ'!S151</f>
        <v>3.04</v>
      </c>
      <c r="U6" s="12">
        <f>9.5*'[1]ΣΥΣΤΑΣΗ ΤΡΟΦΙΜΩΝ'!T151</f>
        <v>0.5035</v>
      </c>
      <c r="V6" s="13">
        <f>9.5*'[1]ΣΥΣΤΑΣΗ ΤΡΟΦΙΜΩΝ'!U151</f>
        <v>1.9000000000000001</v>
      </c>
    </row>
    <row r="7" spans="1:22" ht="14.25">
      <c r="A7" s="11" t="s">
        <v>25</v>
      </c>
      <c r="B7" s="12">
        <v>220</v>
      </c>
      <c r="C7" s="12">
        <f>2.2*'[1]ΣΥΣΤΑΣΗ ΤΡΟΦΙΜΩΝ'!B22</f>
        <v>1977.8000000000002</v>
      </c>
      <c r="D7" s="12" t="str">
        <f>'[1]ΣΥΣΤΑΣΗ ΤΡΟΦΙΜΩΝ'!C22</f>
        <v>tr</v>
      </c>
      <c r="E7" s="12" t="str">
        <f>'[1]ΣΥΣΤΑΣΗ ΤΡΟΦΙΜΩΝ'!D22</f>
        <v>tr</v>
      </c>
      <c r="F7" s="12" t="str">
        <f>'[1]ΣΥΣΤΑΣΗ ΤΡΟΦΙΜΩΝ'!E22</f>
        <v>tr</v>
      </c>
      <c r="G7" s="12">
        <f>2.2*'[1]ΣΥΣΤΑΣΗ ΤΡΟΦΙΜΩΝ'!F22</f>
        <v>219.78000000000003</v>
      </c>
      <c r="H7" s="12">
        <f>2.2*'[1]ΣΥΣΤΑΣΗ ΤΡΟΦΙΜΩΝ'!G22</f>
        <v>0</v>
      </c>
      <c r="I7" s="12">
        <f>2.2*'[1]ΣΥΣΤΑΣΗ ΤΡΟΦΙΜΩΝ'!H22</f>
        <v>0</v>
      </c>
      <c r="J7" s="12">
        <f>2.2*'[1]ΣΥΣΤΑΣΗ ΤΡΟΦΙΜΩΝ'!I22</f>
        <v>0</v>
      </c>
      <c r="K7" s="12">
        <f>2.2*'[1]ΣΥΣΤΑΣΗ ΤΡΟΦΙΜΩΝ'!J22</f>
        <v>0</v>
      </c>
      <c r="L7" s="12" t="str">
        <f>'[1]ΣΥΣΤΑΣΗ ΤΡΟΦΙΜΩΝ'!K22</f>
        <v>tr</v>
      </c>
      <c r="M7" s="12" t="str">
        <f>'[1]ΣΥΣΤΑΣΗ ΤΡΟΦΙΜΩΝ'!L22</f>
        <v>tr</v>
      </c>
      <c r="N7" s="12" t="str">
        <f>'[1]ΣΥΣΤΑΣΗ ΤΡΟΦΙΜΩΝ'!M22</f>
        <v>tr</v>
      </c>
      <c r="O7" s="12">
        <f>'[1]ΣΥΣΤΑΣΗ ΤΡΟΦΙΜΩΝ'!N22</f>
        <v>0</v>
      </c>
      <c r="P7" s="12">
        <f>'[1]ΣΥΣΤΑΣΗ ΤΡΟΦΙΜΩΝ'!O22</f>
        <v>0</v>
      </c>
      <c r="Q7" s="12" t="str">
        <f>'[1]ΣΥΣΤΑΣΗ ΤΡΟΦΙΜΩΝ'!P22</f>
        <v>tr</v>
      </c>
      <c r="R7" s="12" t="str">
        <f>'[1]ΣΥΣΤΑΣΗ ΤΡΟΦΙΜΩΝ'!Q22</f>
        <v>n</v>
      </c>
      <c r="S7" s="12" t="str">
        <f>'[1]ΣΥΣΤΑΣΗ ΤΡΟΦΙΜΩΝ'!R22</f>
        <v>tr</v>
      </c>
      <c r="T7" s="12" t="str">
        <f>'[1]ΣΥΣΤΑΣΗ ΤΡΟΦΙΜΩΝ'!S22</f>
        <v>tr</v>
      </c>
      <c r="U7" s="12" t="str">
        <f>'[1]ΣΥΣΤΑΣΗ ΤΡΟΦΙΜΩΝ'!T22</f>
        <v>tr</v>
      </c>
      <c r="V7" s="13" t="str">
        <f>'[1]ΣΥΣΤΑΣΗ ΤΡΟΦΙΜΩΝ'!U22</f>
        <v>tr</v>
      </c>
    </row>
    <row r="8" spans="1:22" ht="14.25">
      <c r="A8" s="11" t="s">
        <v>26</v>
      </c>
      <c r="B8" s="12">
        <v>85</v>
      </c>
      <c r="C8" s="12">
        <f>0.85*'[1]ΣΥΣΤΑΣΗ ΤΡΟΦΙΜΩΝ'!B108</f>
        <v>30.599999999999998</v>
      </c>
      <c r="D8" s="12">
        <f>0.85*'[1]ΣΥΣΤΑΣΗ ΤΡΟΦΙΜΩΝ'!C108</f>
        <v>75.64999999999999</v>
      </c>
      <c r="E8" s="12">
        <f>0.85*'[1]ΣΥΣΤΑΣΗ ΤΡΟΦΙΜΩΝ'!D108</f>
        <v>6.715</v>
      </c>
      <c r="F8" s="12">
        <f>0.85*'[1]ΣΥΣΤΑΣΗ ΤΡΟΦΙΜΩΝ'!E108</f>
        <v>1.02</v>
      </c>
      <c r="G8" s="12">
        <f>0.85*'[1]ΣΥΣΤΑΣΗ ΤΡΟΦΙΜΩΝ'!F108</f>
        <v>0.17</v>
      </c>
      <c r="H8" s="12">
        <f>0.85*'[1]ΣΥΣΤΑΣΗ ΤΡΟΦΙΜΩΝ'!G108</f>
        <v>1.275</v>
      </c>
      <c r="I8" s="12">
        <f>0.85*'[1]ΣΥΣΤΑΣΗ ΤΡΟΦΙΜΩΝ'!H108</f>
        <v>0</v>
      </c>
      <c r="J8" s="12" t="str">
        <f>'[1]ΣΥΣΤΑΣΗ ΤΡΟΦΙΜΩΝ'!I108</f>
        <v>tr</v>
      </c>
      <c r="K8" s="12">
        <f>0.85*'[1]ΣΥΣΤΑΣΗ ΤΡΟΦΙΜΩΝ'!J108</f>
        <v>4.76</v>
      </c>
      <c r="L8" s="12">
        <f>0.85*'[1]ΣΥΣΤΑΣΗ ΤΡΟΦΙΜΩΝ'!K108</f>
        <v>21.25</v>
      </c>
      <c r="M8" s="12">
        <f>0.85*'[1]ΣΥΣΤΑΣΗ ΤΡΟΦΙΜΩΝ'!L108</f>
        <v>25.5</v>
      </c>
      <c r="N8" s="12">
        <f>0.85*'[1]ΣΥΣΤΑΣΗ ΤΡΟΦΙΜΩΝ'!M108</f>
        <v>3.4</v>
      </c>
      <c r="O8" s="12">
        <f>0.85*'[1]ΣΥΣΤΑΣΗ ΤΡΟΦΙΜΩΝ'!N108</f>
        <v>21.25</v>
      </c>
      <c r="P8" s="12">
        <f>0.85*'[1]ΣΥΣΤΑΣΗ ΤΡΟΦΙΜΩΝ'!O108</f>
        <v>0.085</v>
      </c>
      <c r="Q8" s="12">
        <f>0.85*'[1]ΣΥΣΤΑΣΗ ΤΡΟΦΙΜΩΝ'!P108</f>
        <v>2.55</v>
      </c>
      <c r="R8" s="12">
        <f>0.85*'[1]ΣΥΣΤΑΣΗ ΤΡΟΦΙΜΩΝ'!Q108</f>
        <v>136</v>
      </c>
      <c r="S8" s="12">
        <f>0.85*'[1]ΣΥΣΤΑΣΗ ΤΡΟΦΙΜΩΝ'!R108</f>
        <v>0.255</v>
      </c>
      <c r="T8" s="12">
        <f>0.85*'[1]ΣΥΣΤΑΣΗ ΤΡΟΦΙΜΩΝ'!S108</f>
        <v>0.17</v>
      </c>
      <c r="U8" s="12">
        <f>0.85*'[1]ΣΥΣΤΑΣΗ ΤΡΟΦΙΜΩΝ'!T108</f>
        <v>0.0425</v>
      </c>
      <c r="V8" s="13">
        <f>0.85*'[1]ΣΥΣΤΑΣΗ ΤΡΟΦΙΜΩΝ'!U108</f>
        <v>0.85</v>
      </c>
    </row>
    <row r="9" spans="1:22" ht="14.25">
      <c r="A9" s="11" t="s">
        <v>27</v>
      </c>
      <c r="B9" s="12">
        <v>44</v>
      </c>
      <c r="C9" s="12">
        <f>0.44*'[1]ΣΥΣΤΑΣΗ ΤΡΟΦΙΜΩΝ'!B104</f>
        <v>6.688</v>
      </c>
      <c r="D9" s="12">
        <f>0.44*'[1]ΣΥΣΤΑΣΗ ΤΡΟΦΙΜΩΝ'!C104-14</f>
        <v>27.272</v>
      </c>
      <c r="E9" s="12">
        <f>0.44*'[1]ΣΥΣΤΑΣΗ ΤΡΟΦΙΜΩΝ'!D104</f>
        <v>1.32</v>
      </c>
      <c r="F9" s="12">
        <f>0.44*'[1]ΣΥΣΤΑΣΗ ΤΡΟΦΙΜΩΝ'!E104</f>
        <v>0.35200000000000004</v>
      </c>
      <c r="G9" s="12" t="s">
        <v>28</v>
      </c>
      <c r="H9" s="12">
        <f>0.44*'[1]ΣΥΣΤΑΣΗ ΤΡΟΦΙΜΩΝ'!G104</f>
        <v>0.264</v>
      </c>
      <c r="I9" s="12">
        <f>0.44*'[1]ΣΥΣΤΑΣΗ ΤΡΟΦΙΜΩΝ'!H104</f>
        <v>0</v>
      </c>
      <c r="J9" s="12" t="str">
        <f>'[1]ΣΥΣΤΑΣΗ ΤΡΟΦΙΜΩΝ'!I104</f>
        <v>tr</v>
      </c>
      <c r="K9" s="12">
        <f>0.44*'[1]ΣΥΣΤΑΣΗ ΤΡΟΦΙΜΩΝ'!J104</f>
        <v>1.32</v>
      </c>
      <c r="L9" s="12">
        <f>0.44*'[1]ΣΥΣΤΑΣΗ ΤΡΟΦΙΜΩΝ'!K104</f>
        <v>4.4</v>
      </c>
      <c r="M9" s="12">
        <f>0.44*'[1]ΣΥΣΤΑΣΗ ΤΡΟΦΙΜΩΝ'!L104</f>
        <v>8.36</v>
      </c>
      <c r="N9" s="12">
        <f>0.44*'[1]ΣΥΣΤΑΣΗ ΤΡΟΦΙΜΩΝ'!M104</f>
        <v>4.4</v>
      </c>
      <c r="O9" s="12">
        <f>0.44*'[1]ΣΥΣΤΑΣΗ ΤΡΟΦΙΜΩΝ'!N104</f>
        <v>176</v>
      </c>
      <c r="P9" s="12">
        <f>0.44*'[1]ΣΥΣΤΑΣΗ ΤΡΟΦΙΜΩΝ'!O104</f>
        <v>0.044000000000000004</v>
      </c>
      <c r="Q9" s="12">
        <f>0.44*'[1]ΣΥΣΤΑΣΗ ΤΡΟΦΙΜΩΝ'!P104</f>
        <v>101.2</v>
      </c>
      <c r="R9" s="12">
        <f>0.44*'[1]ΣΥΣΤΑΣΗ ΤΡΟΦΙΜΩΝ'!Q104</f>
        <v>101.2</v>
      </c>
      <c r="S9" s="12">
        <f>0.44*'[1]ΣΥΣΤΑΣΗ ΤΡΟΦΙΜΩΝ'!R104</f>
        <v>0.17600000000000002</v>
      </c>
      <c r="T9" s="12">
        <f>0.44*'[1]ΣΥΣΤΑΣΗ ΤΡΟΦΙΜΩΝ'!S104</f>
        <v>0.044000000000000004</v>
      </c>
      <c r="U9" s="12">
        <f>0.44*'[1]ΣΥΣΤΑΣΗ ΤΡΟΦΙΜΩΝ'!T104</f>
        <v>0.0264</v>
      </c>
      <c r="V9" s="13" t="str">
        <f>'[1]ΣΥΣΤΑΣΗ ΤΡΟΦΙΜΩΝ'!U104</f>
        <v>tr</v>
      </c>
    </row>
    <row r="10" spans="1:22" ht="14.25">
      <c r="A10" s="11" t="s">
        <v>29</v>
      </c>
      <c r="B10" s="12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3600</v>
      </c>
      <c r="P10" s="12"/>
      <c r="Q10" s="12">
        <v>2400</v>
      </c>
      <c r="R10" s="12"/>
      <c r="S10" s="12"/>
      <c r="T10" s="12"/>
      <c r="U10" s="12"/>
      <c r="V10" s="13"/>
    </row>
    <row r="11" spans="1:22" ht="14.25">
      <c r="A11" s="11" t="s">
        <v>30</v>
      </c>
      <c r="B11" s="12">
        <v>30</v>
      </c>
      <c r="C11" s="12">
        <f>0.3*'[1]ΣΥΣΤΑΣΗ ΤΡΟΦΙΜΩΝ'!B102</f>
        <v>2.28</v>
      </c>
      <c r="D11" s="12">
        <f>0.3*'[1]ΣΥΣΤΑΣΗ ΤΡΟΦΙΜΩΝ'!C102</f>
        <v>27.42</v>
      </c>
      <c r="E11" s="12">
        <f>0.3*'[1]ΣΥΣΤΑΣΗ ΤΡΟΦΙΜΩΝ'!D102</f>
        <v>0.48</v>
      </c>
      <c r="F11" s="12">
        <f>0.3*'[1]ΣΥΣΤΑΣΗ ΤΡΟΦΙΜΩΝ'!E102</f>
        <v>0.09</v>
      </c>
      <c r="G11" s="12" t="str">
        <f>'[1]ΣΥΣΤΑΣΗ ΤΡΟΦΙΜΩΝ'!F102</f>
        <v>tr</v>
      </c>
      <c r="H11" s="12">
        <f>0.3*'[1]ΣΥΣΤΑΣΗ ΤΡΟΦΙΜΩΝ'!G102</f>
        <v>0.03</v>
      </c>
      <c r="I11" s="12">
        <f>0.3*'[1]ΣΥΣΤΑΣΗ ΤΡΟΦΙΜΩΝ'!H102</f>
        <v>0</v>
      </c>
      <c r="J11" s="12">
        <f>0.3*'[1]ΣΥΣΤΑΣΗ ΤΡΟΦΙΜΩΝ'!I102</f>
        <v>0</v>
      </c>
      <c r="K11" s="12">
        <f>0.3*'[1]ΣΥΣΤΑΣΗ ΤΡΟΦΙΜΩΝ'!J102</f>
        <v>0.48</v>
      </c>
      <c r="L11" s="12">
        <f>0.3*'[1]ΣΥΣΤΑΣΗ ΤΡΟΦΙΜΩΝ'!K102</f>
        <v>2.1</v>
      </c>
      <c r="M11" s="12">
        <f>0.3*'[1]ΣΥΣΤΑΣΗ ΤΡΟΦΙΜΩΝ'!L102</f>
        <v>2.4</v>
      </c>
      <c r="N11" s="12">
        <f>0.3*'[1]ΣΥΣΤΑΣΗ ΤΡΟΦΙΜΩΝ'!M102</f>
        <v>2.1</v>
      </c>
      <c r="O11" s="12">
        <f>0.3*'[1]ΣΥΣΤΑΣΗ ΤΡΟΦΙΜΩΝ'!N102</f>
        <v>0.8999999999999999</v>
      </c>
      <c r="P11" s="12" t="str">
        <f>'[1]ΣΥΣΤΑΣΗ ΤΡΟΦΙΜΩΝ'!O102</f>
        <v>tr</v>
      </c>
      <c r="Q11" s="12">
        <f>0.3*'[1]ΣΥΣΤΑΣΗ ΤΡΟΦΙΜΩΝ'!P102</f>
        <v>0.3</v>
      </c>
      <c r="R11" s="12">
        <f>0.3*'[1]ΣΥΣΤΑΣΗ ΤΡΟΦΙΜΩΝ'!Q102</f>
        <v>39</v>
      </c>
      <c r="S11" s="12">
        <f>0.3*'[1]ΣΥΣΤΑΣΗ ΤΡΟΦΙΜΩΝ'!R102</f>
        <v>0.03</v>
      </c>
      <c r="T11" s="12" t="str">
        <f>'[1]ΣΥΣΤΑΣΗ ΤΡΟΦΙΜΩΝ'!S102</f>
        <v>tr</v>
      </c>
      <c r="U11" s="12">
        <f>0.3*'[1]ΣΥΣΤΑΣΗ ΤΡΟΦΙΜΩΝ'!T102</f>
        <v>0.009</v>
      </c>
      <c r="V11" s="13">
        <f>0.3*'[1]ΣΥΣΤΑΣΗ ΤΡΟΦΙΜΩΝ'!U102</f>
        <v>0.3</v>
      </c>
    </row>
    <row r="12" spans="1:22" ht="14.25">
      <c r="A12" s="11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ht="14.25">
      <c r="A13" s="11" t="s">
        <v>32</v>
      </c>
      <c r="B13" s="12">
        <v>600</v>
      </c>
      <c r="C13" s="12"/>
      <c r="D13" s="12">
        <v>600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ht="14.25">
      <c r="A14" s="11" t="s">
        <v>33</v>
      </c>
      <c r="B14" s="12">
        <f>SUM(B5:B13)</f>
        <v>2735</v>
      </c>
      <c r="C14" s="12">
        <f>SUM(C5:C12)</f>
        <v>2778.8680000000004</v>
      </c>
      <c r="D14" s="12">
        <f>SUM(D5:D13)</f>
        <v>2262.847</v>
      </c>
      <c r="E14" s="12">
        <f aca="true" t="shared" si="0" ref="E14:V14">SUM(E5:E12)</f>
        <v>175.65999999999997</v>
      </c>
      <c r="F14" s="12">
        <f t="shared" si="0"/>
        <v>29.757</v>
      </c>
      <c r="G14" s="12">
        <f t="shared" si="0"/>
        <v>224.59</v>
      </c>
      <c r="H14" s="12">
        <f t="shared" si="0"/>
        <v>23.869</v>
      </c>
      <c r="I14" s="12">
        <f t="shared" si="0"/>
        <v>0</v>
      </c>
      <c r="J14" s="12">
        <f t="shared" si="0"/>
        <v>132.8</v>
      </c>
      <c r="K14" s="12">
        <f t="shared" si="0"/>
        <v>35.11</v>
      </c>
      <c r="L14" s="12">
        <f t="shared" si="0"/>
        <v>219.75</v>
      </c>
      <c r="M14" s="12">
        <f t="shared" si="0"/>
        <v>693.26</v>
      </c>
      <c r="N14" s="12">
        <f t="shared" si="0"/>
        <v>316.9</v>
      </c>
      <c r="O14" s="12">
        <f t="shared" si="0"/>
        <v>4326.15</v>
      </c>
      <c r="P14" s="12">
        <f t="shared" si="0"/>
        <v>2.6105</v>
      </c>
      <c r="Q14" s="12">
        <f t="shared" si="0"/>
        <v>2636.05</v>
      </c>
      <c r="R14" s="12">
        <f t="shared" si="0"/>
        <v>5635.7</v>
      </c>
      <c r="S14" s="12">
        <f t="shared" si="0"/>
        <v>7.176</v>
      </c>
      <c r="T14" s="12">
        <f t="shared" si="0"/>
        <v>5.653999999999999</v>
      </c>
      <c r="U14" s="12">
        <f t="shared" si="0"/>
        <v>1.2213999999999998</v>
      </c>
      <c r="V14" s="13">
        <f t="shared" si="0"/>
        <v>11.05</v>
      </c>
    </row>
    <row r="15" spans="1:22" ht="28.5">
      <c r="A15" s="11" t="s">
        <v>34</v>
      </c>
      <c r="B15" s="12">
        <v>100</v>
      </c>
      <c r="C15" s="12">
        <f aca="true" t="shared" si="1" ref="C15:V15">100*C14/$B$14</f>
        <v>101.6039488117002</v>
      </c>
      <c r="D15" s="12">
        <f t="shared" si="1"/>
        <v>82.73663619744059</v>
      </c>
      <c r="E15" s="12">
        <f t="shared" si="1"/>
        <v>6.4226691042047515</v>
      </c>
      <c r="F15" s="12">
        <f t="shared" si="1"/>
        <v>1.0880073126142598</v>
      </c>
      <c r="G15" s="12">
        <f t="shared" si="1"/>
        <v>8.211700182815356</v>
      </c>
      <c r="H15" s="12">
        <f t="shared" si="1"/>
        <v>0.8727239488117002</v>
      </c>
      <c r="I15" s="12">
        <f t="shared" si="1"/>
        <v>0</v>
      </c>
      <c r="J15" s="12">
        <f t="shared" si="1"/>
        <v>4.855575868372944</v>
      </c>
      <c r="K15" s="12">
        <f t="shared" si="1"/>
        <v>1.283729433272395</v>
      </c>
      <c r="L15" s="12">
        <f t="shared" si="1"/>
        <v>8.03473491773309</v>
      </c>
      <c r="M15" s="12">
        <f t="shared" si="1"/>
        <v>25.347714808043875</v>
      </c>
      <c r="N15" s="12">
        <f t="shared" si="1"/>
        <v>11.586837294332723</v>
      </c>
      <c r="O15" s="12">
        <f t="shared" si="1"/>
        <v>158.17733089579522</v>
      </c>
      <c r="P15" s="12">
        <f t="shared" si="1"/>
        <v>0.09544789762340036</v>
      </c>
      <c r="Q15" s="12">
        <f t="shared" si="1"/>
        <v>96.38208409506399</v>
      </c>
      <c r="R15" s="12">
        <f t="shared" si="1"/>
        <v>206.05850091407677</v>
      </c>
      <c r="S15" s="12">
        <f t="shared" si="1"/>
        <v>0.2623765996343693</v>
      </c>
      <c r="T15" s="12">
        <f t="shared" si="1"/>
        <v>0.20672760511882993</v>
      </c>
      <c r="U15" s="12">
        <f t="shared" si="1"/>
        <v>0.0446581352833638</v>
      </c>
      <c r="V15" s="13">
        <f t="shared" si="1"/>
        <v>0.4040219378427788</v>
      </c>
    </row>
    <row r="16" spans="1:22" ht="28.5">
      <c r="A16" s="14" t="s">
        <v>35</v>
      </c>
      <c r="B16" s="15">
        <v>100</v>
      </c>
      <c r="C16" s="15">
        <f>196.08*C15/100</f>
        <v>199.22502282998178</v>
      </c>
      <c r="D16" s="15">
        <f>196.08*D15/100-96.08</f>
        <v>66.1499962559415</v>
      </c>
      <c r="E16" s="15">
        <f aca="true" t="shared" si="2" ref="E16:V16">196.08*E15/100</f>
        <v>12.593569579524678</v>
      </c>
      <c r="F16" s="15">
        <f t="shared" si="2"/>
        <v>2.1333647385740404</v>
      </c>
      <c r="G16" s="15">
        <f t="shared" si="2"/>
        <v>16.101501718464352</v>
      </c>
      <c r="H16" s="15">
        <f t="shared" si="2"/>
        <v>1.7112371188299818</v>
      </c>
      <c r="I16" s="15">
        <f t="shared" si="2"/>
        <v>0</v>
      </c>
      <c r="J16" s="15">
        <f t="shared" si="2"/>
        <v>9.52081316270567</v>
      </c>
      <c r="K16" s="15">
        <f t="shared" si="2"/>
        <v>2.517136672760512</v>
      </c>
      <c r="L16" s="15">
        <f t="shared" si="2"/>
        <v>15.754508226691044</v>
      </c>
      <c r="M16" s="15">
        <f t="shared" si="2"/>
        <v>49.70179919561243</v>
      </c>
      <c r="N16" s="15">
        <f t="shared" si="2"/>
        <v>22.719470566727605</v>
      </c>
      <c r="O16" s="15">
        <f t="shared" si="2"/>
        <v>310.1541104204753</v>
      </c>
      <c r="P16" s="15">
        <f t="shared" si="2"/>
        <v>0.18715423765996345</v>
      </c>
      <c r="Q16" s="15">
        <f t="shared" si="2"/>
        <v>188.9859904936015</v>
      </c>
      <c r="R16" s="15">
        <f t="shared" si="2"/>
        <v>404.0395085923218</v>
      </c>
      <c r="S16" s="15">
        <f t="shared" si="2"/>
        <v>0.5144680365630714</v>
      </c>
      <c r="T16" s="15">
        <f t="shared" si="2"/>
        <v>0.4053514881170017</v>
      </c>
      <c r="U16" s="15">
        <f t="shared" si="2"/>
        <v>0.08756567166361974</v>
      </c>
      <c r="V16" s="16">
        <f t="shared" si="2"/>
        <v>0.7922062157221207</v>
      </c>
    </row>
    <row r="17" spans="23:47" ht="14.25">
      <c r="W17" s="3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20" spans="1:22" ht="45">
      <c r="A20" s="18"/>
      <c r="B20" s="19" t="s">
        <v>36</v>
      </c>
      <c r="C20" s="6" t="s">
        <v>37</v>
      </c>
      <c r="D20" s="6" t="s">
        <v>38</v>
      </c>
      <c r="E20" s="6" t="s">
        <v>39</v>
      </c>
      <c r="F20" s="6" t="s">
        <v>40</v>
      </c>
      <c r="G20" s="6" t="s">
        <v>41</v>
      </c>
      <c r="H20" s="6" t="s">
        <v>42</v>
      </c>
      <c r="I20" s="6" t="s">
        <v>43</v>
      </c>
      <c r="J20" s="6" t="s">
        <v>44</v>
      </c>
      <c r="K20" s="6" t="s">
        <v>45</v>
      </c>
      <c r="L20" s="6" t="s">
        <v>46</v>
      </c>
      <c r="M20" s="6" t="s">
        <v>47</v>
      </c>
      <c r="N20" s="6" t="s">
        <v>48</v>
      </c>
      <c r="O20" s="6" t="s">
        <v>49</v>
      </c>
      <c r="P20" s="6" t="s">
        <v>50</v>
      </c>
      <c r="Q20" s="6" t="s">
        <v>51</v>
      </c>
      <c r="R20" s="6" t="s">
        <v>52</v>
      </c>
      <c r="S20" s="6" t="s">
        <v>53</v>
      </c>
      <c r="T20" s="6" t="s">
        <v>54</v>
      </c>
      <c r="U20" s="7" t="s">
        <v>55</v>
      </c>
      <c r="V20" s="3"/>
    </row>
    <row r="21" spans="1:21" ht="14.25">
      <c r="A21" s="8" t="s">
        <v>23</v>
      </c>
      <c r="B21" s="9">
        <f>8*'[1]ΣΥΣΤΑΣΗ ΤΡΟΦΙΜΩΝ'!V61</f>
        <v>24</v>
      </c>
      <c r="C21" s="9">
        <f>8*'[1]ΣΥΣΤΑΣΗ ΤΡΟΦΙΜΩΝ'!W61*0.8</f>
        <v>1.344</v>
      </c>
      <c r="D21" s="9">
        <f>8*'[1]ΣΥΣΤΑΣΗ ΤΡΟΦΙΜΩΝ'!X61*0.95</f>
        <v>0.152</v>
      </c>
      <c r="E21" s="9" t="str">
        <f>'[1]ΣΥΣΤΑΣΗ ΤΡΟΦΙΜΩΝ'!Y61</f>
        <v>tr</v>
      </c>
      <c r="F21" s="9">
        <f>8*'[1]ΣΥΣΤΑΣΗ ΤΡΟΦΙΜΩΝ'!Z61*0.95</f>
        <v>4.56</v>
      </c>
      <c r="G21" s="9">
        <f>8*'[1]ΣΥΣΤΑΣΗ ΤΡΟΦΙΜΩΝ'!AA61*0.95</f>
        <v>3.344</v>
      </c>
      <c r="H21" s="9">
        <f>8*'[1]ΣΥΣΤΑΣΗ ΤΡΟΦΙΜΩΝ'!AB61</f>
        <v>0</v>
      </c>
      <c r="I21" s="9">
        <f>8*'[1]ΣΥΣΤΑΣΗ ΤΡΟΦΙΜΩΝ'!AC61*0.9</f>
        <v>252</v>
      </c>
      <c r="J21" s="9">
        <f>8*'[1]ΣΥΣΤΑΣΗ ΤΡΟΦΙΜΩΝ'!AD61*0.8</f>
        <v>70.4</v>
      </c>
      <c r="K21" s="9">
        <f>8*'[1]ΣΥΣΤΑΣΗ ΤΡΟΦΙΜΩΝ'!AE61</f>
        <v>0</v>
      </c>
      <c r="L21" s="9">
        <f>8*'[1]ΣΥΣΤΑΣΗ ΤΡΟΦΙΜΩΝ'!AF61</f>
        <v>0</v>
      </c>
      <c r="M21" s="9">
        <f>8*'[1]ΣΥΣΤΑΣΗ ΤΡΟΦΙΜΩΝ'!AG61</f>
        <v>0.48</v>
      </c>
      <c r="N21" s="9">
        <f>'[1]ΣΥΣΤΑΣΗ ΤΡΟΦΙΜΩΝ'!AH61</f>
        <v>2.4</v>
      </c>
      <c r="O21" s="9">
        <f>'[1]ΣΥΣΤΑΣΗ ΤΡΟΦΙΜΩΝ'!AI61</f>
        <v>11.2</v>
      </c>
      <c r="P21" s="9">
        <f>'[1]ΣΥΣΤΑΣΗ ΤΡΟΦΙΜΩΝ'!AJ61</f>
        <v>91.73333333333333</v>
      </c>
      <c r="Q21" s="9">
        <f>'[1]ΣΥΣΤΑΣΗ ΤΡΟΦΙΜΩΝ'!AK61</f>
        <v>0</v>
      </c>
      <c r="R21" s="9">
        <f>'[1]ΣΥΣΤΑΣΗ ΤΡΟΦΙΜΩΝ'!AL61</f>
        <v>3.2</v>
      </c>
      <c r="S21" s="9" t="str">
        <f>'[1]ΣΥΣΤΑΣΗ ΤΡΟΦΙΜΩΝ'!AM61</f>
        <v>tr</v>
      </c>
      <c r="T21" s="9" t="str">
        <f>'[1]ΣΥΣΤΑΣΗ ΤΡΟΦΙΜΩΝ'!AN61</f>
        <v>tr</v>
      </c>
      <c r="U21" s="10">
        <f>8*'[1]ΣΥΣΤΑΣΗ ΤΡΟΦΙΜΩΝ'!AO61</f>
        <v>0.8</v>
      </c>
    </row>
    <row r="22" spans="1:21" ht="14.25">
      <c r="A22" s="11" t="s">
        <v>24</v>
      </c>
      <c r="B22" s="12" t="str">
        <f>'[1]ΣΥΣΤΑΣΗ ΤΡΟΦΙΜΩΝ'!V151</f>
        <v>-</v>
      </c>
      <c r="C22" s="12">
        <f>9.5*'[1]ΣΥΣΤΑΣΗ ΤΡΟΦΙΜΩΝ'!W151*0.9</f>
        <v>0.38475</v>
      </c>
      <c r="D22" s="12">
        <f>9.5*'[1]ΣΥΣΤΑΣΗ ΤΡΟΦΙΜΩΝ'!X151*0.95</f>
        <v>0.8483499999999999</v>
      </c>
      <c r="E22" s="12">
        <f>9.5*'[1]ΣΥΣΤΑΣΗ ΤΡΟΦΙΜΩΝ'!Y151*0.9</f>
        <v>1026</v>
      </c>
      <c r="F22" s="12">
        <f>9.5*'[1]ΣΥΣΤΑΣΗ ΤΡΟΦΙΜΩΝ'!Z151*0.95</f>
        <v>4.0702750000000005</v>
      </c>
      <c r="G22" s="12">
        <f>9.5*'[1]ΣΥΣΤΑΣΗ ΤΡΟΦΙΜΩΝ'!AA151*0.9</f>
        <v>1.39365</v>
      </c>
      <c r="H22" s="12">
        <f>9.5*'[1]ΣΥΣΤΑΣΗ ΤΡΟΦΙΜΩΝ'!AB151</f>
        <v>0</v>
      </c>
      <c r="I22" s="12">
        <f>9.5*'[1]ΣΥΣΤΑΣΗ ΤΡΟΦΙΜΩΝ'!AC151*0.85</f>
        <v>193.79999999999998</v>
      </c>
      <c r="J22" s="12">
        <f>9.5*'[1]ΣΥΣΤΑΣΗ ΤΡΟΦΙΜΩΝ'!AD151*0.95</f>
        <v>161.54749999999999</v>
      </c>
      <c r="K22" s="12">
        <f>9.5*'[1]ΣΥΣΤΑΣΗ ΤΡΟΦΙΜΩΝ'!AE151</f>
        <v>0</v>
      </c>
      <c r="L22" s="12">
        <f>9.5*'[1]ΣΥΣΤΑΣΗ ΤΡΟΦΙΜΩΝ'!AF151</f>
        <v>0</v>
      </c>
      <c r="M22" s="12">
        <f>9.5*'[1]ΣΥΣΤΑΣΗ ΤΡΟΦΙΜΩΝ'!AG151</f>
        <v>1.14</v>
      </c>
      <c r="N22" s="12">
        <f>'[1]ΣΥΣΤΑΣΗ ΤΡΟΦΙΜΩΝ'!AH151</f>
        <v>16.941176470588236</v>
      </c>
      <c r="O22" s="12">
        <f>'[1]ΣΥΣΤΑΣΗ ΤΡΟΦΙΜΩΝ'!AI151</f>
        <v>28.470588235294116</v>
      </c>
      <c r="P22" s="12">
        <f>'[1]ΣΥΣΤΑΣΗ ΤΡΟΦΙΜΩΝ'!AJ151</f>
        <v>73.17647058823529</v>
      </c>
      <c r="Q22" s="12">
        <f>'[1]ΣΥΣΤΑΣΗ ΤΡΟΦΙΜΩΝ'!AK151</f>
        <v>0</v>
      </c>
      <c r="R22" s="12">
        <f>'[1]ΣΥΣΤΑΣΗ ΤΡΟΦΙΜΩΝ'!AL151</f>
        <v>58.8235294117647</v>
      </c>
      <c r="S22" s="12">
        <f>9.5*'[1]ΣΥΣΤΑΣΗ ΤΡΟΦΙΜΩΝ'!AM151</f>
        <v>0</v>
      </c>
      <c r="T22" s="12">
        <f>9.5*'[1]ΣΥΣΤΑΣΗ ΤΡΟΦΙΜΩΝ'!AN151</f>
        <v>0</v>
      </c>
      <c r="U22" s="13">
        <f>9.5*'[1]ΣΥΣΤΑΣΗ ΤΡΟΦΙΜΩΝ'!AO151</f>
        <v>0</v>
      </c>
    </row>
    <row r="23" spans="1:21" ht="14.25">
      <c r="A23" s="11" t="s">
        <v>25</v>
      </c>
      <c r="B23" s="12" t="str">
        <f>'[1]ΣΥΣΤΑΣΗ ΤΡΟΦΙΜΩΝ'!V22</f>
        <v>n</v>
      </c>
      <c r="C23" s="12" t="str">
        <f>'[1]ΣΥΣΤΑΣΗ ΤΡΟΦΙΜΩΝ'!W22</f>
        <v>tr</v>
      </c>
      <c r="D23" s="12" t="str">
        <f>'[1]ΣΥΣΤΑΣΗ ΤΡΟΦΙΜΩΝ'!X22</f>
        <v>tr</v>
      </c>
      <c r="E23" s="12" t="str">
        <f>'[1]ΣΥΣΤΑΣΗ ΤΡΟΦΙΜΩΝ'!Y22</f>
        <v>n</v>
      </c>
      <c r="F23" s="12" t="str">
        <f>'[1]ΣΥΣΤΑΣΗ ΤΡΟΦΙΜΩΝ'!Z22</f>
        <v>tr</v>
      </c>
      <c r="G23" s="12" t="str">
        <f>'[1]ΣΥΣΤΑΣΗ ΤΡΟΦΙΜΩΝ'!AA22</f>
        <v>tr</v>
      </c>
      <c r="H23" s="12">
        <f>2.2*'[1]ΣΥΣΤΑΣΗ ΤΡΟΦΙΜΩΝ'!AB22</f>
        <v>0</v>
      </c>
      <c r="I23" s="12" t="str">
        <f>'[1]ΣΥΣΤΑΣΗ ΤΡΟΦΙΜΩΝ'!AC22</f>
        <v>tr</v>
      </c>
      <c r="J23" s="12">
        <f>2.2*'[1]ΣΥΣΤΑΣΗ ΤΡΟΦΙΜΩΝ'!AD22</f>
        <v>0</v>
      </c>
      <c r="K23" s="12">
        <f>2.2*'[1]ΣΥΣΤΑΣΗ ΤΡΟΦΙΜΩΝ'!AE22</f>
        <v>0</v>
      </c>
      <c r="L23" s="12">
        <f>2.2*'[1]ΣΥΣΤΑΣΗ ΤΡΟΦΙΜΩΝ'!AF22</f>
        <v>0</v>
      </c>
      <c r="M23" s="12">
        <f>2.2*'[1]ΣΥΣΤΑΣΗ ΤΡΟΦΙΜΩΝ'!AG22</f>
        <v>11.22</v>
      </c>
      <c r="N23" s="12">
        <f>'[1]ΣΥΣΤΑΣΗ ΤΡΟΦΙΜΩΝ'!AH22</f>
        <v>100.0111234705228</v>
      </c>
      <c r="O23" s="12">
        <v>0</v>
      </c>
      <c r="P23" s="12">
        <v>0</v>
      </c>
      <c r="Q23" s="12">
        <f>'[1]ΣΥΣΤΑΣΗ ΤΡΟΦΙΜΩΝ'!AK22</f>
        <v>14.015572858731923</v>
      </c>
      <c r="R23" s="12">
        <f>'[1]ΣΥΣΤΑΣΗ ΤΡΟΦΙΜΩΝ'!AL22</f>
        <v>0</v>
      </c>
      <c r="S23" s="12">
        <f>2.2*'[1]ΣΥΣΤΑΣΗ ΤΡΟΦΙΜΩΝ'!AM22</f>
        <v>30.800000000000004</v>
      </c>
      <c r="T23" s="12">
        <f>2.2*'[1]ΣΥΣΤΑΣΗ ΤΡΟΦΙΜΩΝ'!AN22</f>
        <v>153.34000000000003</v>
      </c>
      <c r="U23" s="13">
        <f>2.2*'[1]ΣΥΣΤΑΣΗ ΤΡΟΦΙΜΩΝ'!AO22</f>
        <v>24.64</v>
      </c>
    </row>
    <row r="24" spans="1:21" ht="14.25">
      <c r="A24" s="11" t="s">
        <v>26</v>
      </c>
      <c r="B24" s="12">
        <f>0.85*'[1]ΣΥΣΤΑΣΗ ΤΡΟΦΙΜΩΝ'!V108</f>
        <v>2.55</v>
      </c>
      <c r="C24" s="12">
        <f>0.85*'[1]ΣΥΣΤΑΣΗ ΤΡΟΦΙΜΩΝ'!W108*0.9</f>
        <v>0.09945</v>
      </c>
      <c r="D24" s="12" t="str">
        <f>'[1]ΣΥΣΤΑΣΗ ΤΡΟΦΙΜΩΝ'!X108</f>
        <v>tr</v>
      </c>
      <c r="E24" s="12">
        <f>0.85*'[1]ΣΥΣΤΑΣΗ ΤΡΟΦΙΜΩΝ'!Y108*0.9</f>
        <v>7.65</v>
      </c>
      <c r="F24" s="12">
        <f>0.85*'[1]ΣΥΣΤΑΣΗ ΤΡΟΦΙΜΩΝ'!Z108*0.95</f>
        <v>0.5652499999999999</v>
      </c>
      <c r="G24" s="12">
        <f>0.85*'[1]ΣΥΣΤΑΣΗ ΤΡΟΦΙΜΩΝ'!AA108*0.95</f>
        <v>0.1615</v>
      </c>
      <c r="H24" s="12">
        <f>0.85*'[1]ΣΥΣΤΑΣΗ ΤΡΟΦΙΜΩΝ'!AB108</f>
        <v>0</v>
      </c>
      <c r="I24" s="12">
        <f>0.85*'[1]ΣΥΣΤΑΣΗ ΤΡΟΦΙΜΩΝ'!AC108*0.8</f>
        <v>11.56</v>
      </c>
      <c r="J24" s="12">
        <f>0.85*'[1]ΣΥΣΤΑΣΗ ΤΡΟΦΙΜΩΝ'!AD108*0.75</f>
        <v>3.1875</v>
      </c>
      <c r="K24" s="12">
        <f>0.85*'[1]ΣΥΣΤΑΣΗ ΤΡΟΦΙΜΩΝ'!AE108</f>
        <v>0</v>
      </c>
      <c r="L24" s="12">
        <f>0.85*'[1]ΣΥΣΤΑΣΗ ΤΡΟΦΙΜΩΝ'!AF108</f>
        <v>0</v>
      </c>
      <c r="M24" s="12">
        <f>0.85*'[1]ΣΥΣΤΑΣΗ ΤΡΟΦΙΜΩΝ'!AG108</f>
        <v>0.2635</v>
      </c>
      <c r="N24" s="12">
        <f>'[1]ΣΥΣΤΑΣΗ ΤΡΟΦΙΜΩΝ'!AH108</f>
        <v>5</v>
      </c>
      <c r="O24" s="12">
        <f>'[1]ΣΥΣΤΑΣΗ ΤΡΟΦΙΜΩΝ'!AI108</f>
        <v>13.333333333333334</v>
      </c>
      <c r="P24" s="12">
        <f>'[1]ΣΥΣΤΑΣΗ ΤΡΟΦΙΜΩΝ'!AJ108</f>
        <v>87.77777777777777</v>
      </c>
      <c r="Q24" s="12">
        <f>'[1]ΣΥΣΤΑΣΗ ΤΡΟΦΙΜΩΝ'!AK108</f>
        <v>0</v>
      </c>
      <c r="R24" s="12">
        <f>'[1]ΣΥΣΤΑΣΗ ΤΡΟΦΙΜΩΝ'!AL108</f>
        <v>62.22222222222222</v>
      </c>
      <c r="S24" s="12" t="str">
        <f>'[1]ΣΥΣΤΑΣΗ ΤΡΟΦΙΜΩΝ'!AM108</f>
        <v>tr</v>
      </c>
      <c r="T24" s="12" t="str">
        <f>'[1]ΣΥΣΤΑΣΗ ΤΡΟΦΙΜΩΝ'!AN108</f>
        <v>tr</v>
      </c>
      <c r="U24" s="13">
        <f>0.85*'[1]ΣΥΣΤΑΣΗ ΤΡΟΦΙΜΩΝ'!AO108</f>
        <v>0.085</v>
      </c>
    </row>
    <row r="25" spans="1:21" ht="14.25">
      <c r="A25" s="11" t="s">
        <v>27</v>
      </c>
      <c r="B25" s="12">
        <f>0.44*'[1]ΣΥΣΤΑΣΗ ΤΡΟΦΙΜΩΝ'!V104</f>
        <v>0.88</v>
      </c>
      <c r="C25" s="12">
        <f>0.44*'[1]ΣΥΣΤΑΣΗ ΤΡΟΦΙΜΩΝ'!W104</f>
        <v>0.0088</v>
      </c>
      <c r="D25" s="12">
        <f>0.44*'[1]ΣΥΣΤΑΣΗ ΤΡΟΦΙΜΩΝ'!X104</f>
        <v>0.0088</v>
      </c>
      <c r="E25" s="12">
        <f>0.44*'[1]ΣΥΣΤΑΣΗ ΤΡΟΦΙΜΩΝ'!Y104</f>
        <v>88</v>
      </c>
      <c r="F25" s="12">
        <f>0.44*'[1]ΣΥΣΤΑΣΗ ΤΡΟΦΙΜΩΝ'!Z104</f>
        <v>0.308</v>
      </c>
      <c r="G25" s="12">
        <f>0.44*'[1]ΣΥΣΤΑΣΗ ΤΡΟΦΙΜΩΝ'!AA104</f>
        <v>0.0264</v>
      </c>
      <c r="H25" s="12">
        <f>0.44*'[1]ΣΥΣΤΑΣΗ ΤΡΟΦΙΜΩΝ'!AB104</f>
        <v>0</v>
      </c>
      <c r="I25" s="12">
        <f>0.44*'[1]ΣΥΣΤΑΣΗ ΤΡΟΦΙΜΩΝ'!AC104</f>
        <v>4.4</v>
      </c>
      <c r="J25" s="12">
        <f>0.44*'[1]ΣΥΣΤΑΣΗ ΤΡΟΦΙΜΩΝ'!AD104</f>
        <v>3.52</v>
      </c>
      <c r="K25" s="12">
        <f>0.44*'[1]ΣΥΣΤΑΣΗ ΤΡΟΦΙΜΩΝ'!AE104</f>
        <v>0</v>
      </c>
      <c r="L25" s="12">
        <f>0.44*'[1]ΣΥΣΤΑΣΗ ΤΡΟΦΙΜΩΝ'!AF104</f>
        <v>0</v>
      </c>
      <c r="M25" s="12">
        <f>0.44*'[1]ΣΥΣΤΑΣΗ ΤΡΟΦΙΜΩΝ'!AG104</f>
        <v>0.4444</v>
      </c>
      <c r="N25" s="12">
        <v>0</v>
      </c>
      <c r="O25" s="12">
        <f>'[1]ΣΥΣΤΑΣΗ ΤΡΟΦΙΜΩΝ'!AI104</f>
        <v>21.05263157894737</v>
      </c>
      <c r="P25" s="12">
        <f>'[1]ΣΥΣΤΑΣΗ ΤΡΟΦΙΜΩΝ'!AJ104</f>
        <v>78.94736842105263</v>
      </c>
      <c r="Q25" s="12">
        <f>'[1]ΣΥΣΤΑΣΗ ΤΡΟΦΙΜΩΝ'!AK104</f>
        <v>0</v>
      </c>
      <c r="R25" s="12">
        <f>'[1]ΣΥΣΤΑΣΗ ΤΡΟΦΙΜΩΝ'!AL104</f>
        <v>78.94736842105263</v>
      </c>
      <c r="S25" s="12" t="str">
        <f>'[1]ΣΥΣΤΑΣΗ ΤΡΟΦΙΜΩΝ'!AM104</f>
        <v>tr</v>
      </c>
      <c r="T25" s="12" t="str">
        <f>'[1]ΣΥΣΤΑΣΗ ΤΡΟΦΙΜΩΝ'!AN104</f>
        <v>tr</v>
      </c>
      <c r="U25" s="13" t="str">
        <f>'[1]ΣΥΣΤΑΣΗ ΤΡΟΦΙΜΩΝ'!AO104</f>
        <v>tr</v>
      </c>
    </row>
    <row r="26" spans="1:21" ht="14.25">
      <c r="A26" s="11" t="s">
        <v>29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1:21" ht="14.25">
      <c r="A27" s="11" t="s">
        <v>30</v>
      </c>
      <c r="B27" s="12" t="str">
        <f>'[1]ΣΥΣΤΑΣΗ ΤΡΟΦΙΜΩΝ'!V102</f>
        <v>n</v>
      </c>
      <c r="C27" s="12">
        <f>0.3*'[1]ΣΥΣΤΑΣΗ ΤΡΟΦΙΜΩΝ'!W102</f>
        <v>0.009</v>
      </c>
      <c r="D27" s="12">
        <f>0.3*'[1]ΣΥΣΤΑΣΗ ΤΡΟΦΙΜΩΝ'!X102</f>
        <v>0.003</v>
      </c>
      <c r="E27" s="12">
        <f>0.3*'[1]ΣΥΣΤΑΣΗ ΤΡΟΦΙΜΩΝ'!Y102</f>
        <v>3.5999999999999996</v>
      </c>
      <c r="F27" s="12">
        <f>0.3*'[1]ΣΥΣΤΑΣΗ ΤΡΟΦΙΜΩΝ'!Z102</f>
        <v>0.03</v>
      </c>
      <c r="G27" s="12">
        <f>0.3*'[1]ΣΥΣΤΑΣΗ ΤΡΟΦΙΜΩΝ'!AA102</f>
        <v>0.015</v>
      </c>
      <c r="H27" s="12">
        <f>0.3*'[1]ΣΥΣΤΑΣΗ ΤΡΟΦΙΜΩΝ'!AB102</f>
        <v>0</v>
      </c>
      <c r="I27" s="12">
        <f>0.3*'[1]ΣΥΣΤΑΣΗ ΤΡΟΦΙΜΩΝ'!AC102</f>
        <v>3.9</v>
      </c>
      <c r="J27" s="12">
        <f>0.3*'[1]ΣΥΣΤΑΣΗ ΤΡΟΦΙΜΩΝ'!AD102</f>
        <v>10.799999999999999</v>
      </c>
      <c r="K27" s="12">
        <f>0.3*'[1]ΣΥΣΤΑΣΗ ΤΡΟΦΙΜΩΝ'!AE102</f>
        <v>0</v>
      </c>
      <c r="L27" s="12">
        <f>0.3*'[1]ΣΥΣΤΑΣΗ ΤΡΟΦΙΜΩΝ'!AF102</f>
        <v>0</v>
      </c>
      <c r="M27" s="12" t="str">
        <f>'[1]ΣΥΣΤΑΣΗ ΤΡΟΦΙΜΩΝ'!AG102</f>
        <v>n</v>
      </c>
      <c r="N27" s="12">
        <f>'[1]ΣΥΣΤΑΣΗ ΤΡΟΦΙΜΩΝ'!AH102</f>
        <v>0</v>
      </c>
      <c r="O27" s="12">
        <f>'[1]ΣΥΣΤΑΣΗ ΤΡΟΦΙΜΩΝ'!AI102</f>
        <v>15.789473684210527</v>
      </c>
      <c r="P27" s="12">
        <f>'[1]ΣΥΣΤΑΣΗ ΤΡΟΦΙΜΩΝ'!AJ102</f>
        <v>84.21052631578948</v>
      </c>
      <c r="Q27" s="12">
        <f>'[1]ΣΥΣΤΑΣΗ ΤΡΟΦΙΜΩΝ'!AK102</f>
        <v>0</v>
      </c>
      <c r="R27" s="12">
        <f>'[1]ΣΥΣΤΑΣΗ ΤΡΟΦΙΜΩΝ'!AL102</f>
        <v>84.21052631578948</v>
      </c>
      <c r="S27" s="12">
        <f>0.3*'[1]ΣΥΣΤΑΣΗ ΤΡΟΦΙΜΩΝ'!AM102</f>
        <v>0</v>
      </c>
      <c r="T27" s="12">
        <f>0.3*'[1]ΣΥΣΤΑΣΗ ΤΡΟΦΙΜΩΝ'!AN102</f>
        <v>0</v>
      </c>
      <c r="U27" s="13">
        <f>0.3*'[1]ΣΥΣΤΑΣΗ ΤΡΟΦΙΜΩΝ'!AO102</f>
        <v>0</v>
      </c>
    </row>
    <row r="28" spans="1:21" ht="14.25">
      <c r="A28" s="11" t="s">
        <v>31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</row>
    <row r="29" spans="1:21" ht="14.25">
      <c r="A29" s="11" t="s">
        <v>32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</row>
    <row r="30" spans="1:21" ht="14.25">
      <c r="A30" s="11" t="s">
        <v>33</v>
      </c>
      <c r="B30" s="12">
        <f aca="true" t="shared" si="3" ref="B30:M30">SUM(B21:B28)</f>
        <v>27.43</v>
      </c>
      <c r="C30" s="12">
        <f t="shared" si="3"/>
        <v>1.8459999999999999</v>
      </c>
      <c r="D30" s="12">
        <f t="shared" si="3"/>
        <v>1.0121499999999997</v>
      </c>
      <c r="E30" s="12">
        <f t="shared" si="3"/>
        <v>1125.25</v>
      </c>
      <c r="F30" s="12">
        <f t="shared" si="3"/>
        <v>9.533525000000001</v>
      </c>
      <c r="G30" s="12">
        <f t="shared" si="3"/>
        <v>4.94055</v>
      </c>
      <c r="H30" s="12">
        <f t="shared" si="3"/>
        <v>0</v>
      </c>
      <c r="I30" s="12">
        <f t="shared" si="3"/>
        <v>465.6599999999999</v>
      </c>
      <c r="J30" s="12">
        <f t="shared" si="3"/>
        <v>249.455</v>
      </c>
      <c r="K30" s="12">
        <f t="shared" si="3"/>
        <v>0</v>
      </c>
      <c r="L30" s="12">
        <f t="shared" si="3"/>
        <v>0</v>
      </c>
      <c r="M30" s="12">
        <f t="shared" si="3"/>
        <v>13.5479</v>
      </c>
      <c r="N30" s="20">
        <f>G14*9*100/C14</f>
        <v>72.73861154973895</v>
      </c>
      <c r="O30" s="20">
        <f>4*F14*100/C14</f>
        <v>4.28332687986619</v>
      </c>
      <c r="P30" s="20">
        <f>4*E14*100/C14</f>
        <v>25.285116097633992</v>
      </c>
      <c r="Q30" s="20">
        <f>S30*9*100/C14</f>
        <v>9.975284900182377</v>
      </c>
      <c r="R30" s="20">
        <f>4*K14*100/C14</f>
        <v>5.053856462415631</v>
      </c>
      <c r="S30" s="12">
        <f>SUM(S21:S28)</f>
        <v>30.800000000000004</v>
      </c>
      <c r="T30" s="12">
        <f>SUM(T21:T28)</f>
        <v>153.34000000000003</v>
      </c>
      <c r="U30" s="13">
        <f>SUM(U21:U28)</f>
        <v>25.525000000000002</v>
      </c>
    </row>
    <row r="31" spans="1:21" ht="28.5">
      <c r="A31" s="11" t="s">
        <v>34</v>
      </c>
      <c r="B31" s="12">
        <f aca="true" t="shared" si="4" ref="B31:M31">100*B30/$B$14</f>
        <v>1.0029250457038392</v>
      </c>
      <c r="C31" s="12">
        <f t="shared" si="4"/>
        <v>0.06749542961608775</v>
      </c>
      <c r="D31" s="12">
        <f t="shared" si="4"/>
        <v>0.03700731261425958</v>
      </c>
      <c r="E31" s="12">
        <f t="shared" si="4"/>
        <v>41.142595978062154</v>
      </c>
      <c r="F31" s="12">
        <f t="shared" si="4"/>
        <v>0.3485749542961609</v>
      </c>
      <c r="G31" s="12">
        <f t="shared" si="4"/>
        <v>0.18064168190127972</v>
      </c>
      <c r="H31" s="12">
        <f t="shared" si="4"/>
        <v>0</v>
      </c>
      <c r="I31" s="12">
        <f t="shared" si="4"/>
        <v>17.02595978062157</v>
      </c>
      <c r="J31" s="12">
        <f t="shared" si="4"/>
        <v>9.120840950639854</v>
      </c>
      <c r="K31" s="12">
        <f t="shared" si="4"/>
        <v>0</v>
      </c>
      <c r="L31" s="12">
        <f t="shared" si="4"/>
        <v>0</v>
      </c>
      <c r="M31" s="12">
        <f t="shared" si="4"/>
        <v>0.49535283363802557</v>
      </c>
      <c r="N31" s="12"/>
      <c r="O31" s="12"/>
      <c r="P31" s="12"/>
      <c r="Q31" s="12"/>
      <c r="R31" s="12"/>
      <c r="S31" s="12">
        <f>100*S30/$B$14</f>
        <v>1.1261425959780624</v>
      </c>
      <c r="T31" s="12">
        <f>100*T30/$B$14</f>
        <v>5.606581352833639</v>
      </c>
      <c r="U31" s="13">
        <f>100*U30/$B$14</f>
        <v>0.93327239488117</v>
      </c>
    </row>
    <row r="32" spans="1:21" ht="28.5">
      <c r="A32" s="14" t="s">
        <v>35</v>
      </c>
      <c r="B32" s="15">
        <f aca="true" t="shared" si="5" ref="B32:M32">196.08*B31/100</f>
        <v>1.9665354296160882</v>
      </c>
      <c r="C32" s="15">
        <f t="shared" si="5"/>
        <v>0.13234503839122486</v>
      </c>
      <c r="D32" s="15">
        <f t="shared" si="5"/>
        <v>0.07256393857404018</v>
      </c>
      <c r="E32" s="15">
        <f t="shared" si="5"/>
        <v>80.67240219378428</v>
      </c>
      <c r="F32" s="15">
        <f t="shared" si="5"/>
        <v>0.6834857703839124</v>
      </c>
      <c r="G32" s="15">
        <f t="shared" si="5"/>
        <v>0.3542022098720293</v>
      </c>
      <c r="H32" s="15">
        <f t="shared" si="5"/>
        <v>0</v>
      </c>
      <c r="I32" s="15">
        <f t="shared" si="5"/>
        <v>33.38450193784277</v>
      </c>
      <c r="J32" s="15">
        <f t="shared" si="5"/>
        <v>17.88414493601463</v>
      </c>
      <c r="K32" s="15">
        <f t="shared" si="5"/>
        <v>0</v>
      </c>
      <c r="L32" s="15">
        <f t="shared" si="5"/>
        <v>0</v>
      </c>
      <c r="M32" s="15">
        <f t="shared" si="5"/>
        <v>0.9712878361974405</v>
      </c>
      <c r="N32" s="15"/>
      <c r="O32" s="15"/>
      <c r="P32" s="15"/>
      <c r="Q32" s="15"/>
      <c r="R32" s="15"/>
      <c r="S32" s="15">
        <f>196.08*S31/100</f>
        <v>2.2081404021937847</v>
      </c>
      <c r="T32" s="15">
        <f>196.08*T31/100</f>
        <v>10.993384716636202</v>
      </c>
      <c r="U32" s="16">
        <f>196.08*U31/100</f>
        <v>1.8299605118829982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2011-08-04T15:11:33Z</dcterms:created>
  <dcterms:modified xsi:type="dcterms:W3CDTF">2011-08-04T15:11:54Z</dcterms:modified>
  <cp:category/>
  <cp:version/>
  <cp:contentType/>
  <cp:contentStatus/>
</cp:coreProperties>
</file>