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60" windowHeight="7485" activeTab="0"/>
  </bookViews>
  <sheets>
    <sheet name="&quot;Ψευτιές&quot;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<sst xmlns="http://schemas.openxmlformats.org/spreadsheetml/2006/main" count="68" uniqueCount="52">
  <si>
    <t>tr</t>
  </si>
  <si>
    <t xml:space="preserve">%energy from added sugar </t>
  </si>
  <si>
    <t>%energy from saturated fat</t>
  </si>
  <si>
    <t>%energy from carbohydrate</t>
  </si>
  <si>
    <t>%energy from protein</t>
  </si>
  <si>
    <t>%energy from fat</t>
  </si>
  <si>
    <t>BETA CAROTENE EQUIVAL. (μg)</t>
  </si>
  <si>
    <t>ΣΥΝΟΛΟ ΣΕ 100g ΕΤΟΙΜΟΥ ΠΡΟΪΟΝΤΟΣ</t>
  </si>
  <si>
    <t>λάδι για τηγάνισμα</t>
  </si>
  <si>
    <t>ΣΥΝΟΛΟ ΣΕ ΕΤΟΙΜΟ ΠΡΟϊΟΝ</t>
  </si>
  <si>
    <t>δυόσμος ξηρός</t>
  </si>
  <si>
    <t>1 χαλούμι τριμμένο</t>
  </si>
  <si>
    <t>1 κιλό πατάτες βραστές</t>
  </si>
  <si>
    <t>1 μέτριο κρεμμύδι ψιλοκομμένα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</si>
  <si>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</si>
  <si>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</si>
  <si>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</si>
  <si>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</si>
  <si>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</si>
  <si>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</si>
  <si>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</si>
  <si>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</si>
  <si>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</si>
  <si>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</si>
  <si>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</si>
  <si>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</si>
  <si>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</si>
  <si>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</si>
  <si>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</si>
  <si>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</si>
  <si>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</si>
  <si>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</si>
  <si>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</si>
  <si>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</si>
  <si>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</si>
  <si>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Iodine (μg)</t>
  </si>
  <si>
    <t>Thiamin (mg)</t>
  </si>
  <si>
    <t>Riboflavin (mg)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</si>
  <si>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</si>
  <si>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</si>
  <si>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</si>
  <si>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</si>
  <si>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</si>
  <si>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</si>
  <si>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</si>
  <si>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</si>
  <si>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Total saturates (g)</t>
  </si>
  <si>
    <t>Total cis-monos (g)</t>
  </si>
  <si>
    <t>Total cis-pufas (g)</t>
  </si>
  <si>
    <t>-</t>
  </si>
  <si>
    <t>"ΨΕΥΤΙΕΣ"</t>
  </si>
  <si>
    <t>Τρόπος παρασεκευής: βράσιμο και τηγάνισμα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</si>
</sst>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21" borderId="1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2" fontId="0" fillId="0" borderId="0" xfId="56" applyNumberFormat="1" applyFont="1">
      <alignment/>
      <protection/>
    </xf>
    <xf numFmtId="2" fontId="0" fillId="0" borderId="0" xfId="56" applyNumberFormat="1">
      <alignment/>
      <protection/>
    </xf>
    <xf numFmtId="2" fontId="19" fillId="0" borderId="10" xfId="0" applyNumberFormat="1" applyFont="1" applyBorder="1" applyAlignment="1">
      <alignment wrapText="1" shrinkToFit="1"/>
    </xf>
    <xf numFmtId="2" fontId="19" fillId="0" borderId="11" xfId="0" applyNumberFormat="1" applyFont="1" applyBorder="1" applyAlignment="1">
      <alignment wrapText="1" shrinkToFit="1"/>
    </xf>
    <xf numFmtId="2" fontId="19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3" xfId="0" applyNumberFormat="1" applyFont="1" applyBorder="1" applyAlignment="1">
      <alignment wrapText="1"/>
    </xf>
    <xf numFmtId="2" fontId="19" fillId="0" borderId="13" xfId="0" applyNumberFormat="1" applyFont="1" applyBorder="1" applyAlignment="1">
      <alignment wrapText="1" shrinkToFit="1"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0" xfId="56" applyNumberFormat="1" applyBorder="1">
      <alignment/>
      <protection/>
    </xf>
    <xf numFmtId="2" fontId="0" fillId="0" borderId="16" xfId="56" applyNumberFormat="1" applyBorder="1">
      <alignment/>
      <protection/>
    </xf>
    <xf numFmtId="2" fontId="0" fillId="0" borderId="0" xfId="56" applyNumberFormat="1" applyFont="1" applyBorder="1">
      <alignment/>
      <protection/>
    </xf>
    <xf numFmtId="2" fontId="0" fillId="0" borderId="16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2" fontId="0" fillId="0" borderId="18" xfId="56" applyNumberFormat="1" applyFont="1" applyBorder="1">
      <alignment/>
      <protection/>
    </xf>
    <xf numFmtId="0" fontId="0" fillId="0" borderId="19" xfId="56" applyBorder="1" applyAlignment="1">
      <alignment wrapText="1"/>
      <protection/>
    </xf>
    <xf numFmtId="0" fontId="0" fillId="0" borderId="20" xfId="56" applyBorder="1" applyAlignment="1">
      <alignment wrapText="1"/>
      <protection/>
    </xf>
    <xf numFmtId="0" fontId="0" fillId="0" borderId="20" xfId="56" applyFont="1" applyBorder="1" applyAlignment="1">
      <alignment wrapText="1"/>
      <protection/>
    </xf>
    <xf numFmtId="0" fontId="0" fillId="0" borderId="21" xfId="56" applyFont="1" applyBorder="1" applyAlignment="1">
      <alignment wrapText="1"/>
      <protection/>
    </xf>
    <xf numFmtId="0" fontId="20" fillId="0" borderId="0" xfId="56" applyFont="1">
      <alignment/>
      <protection/>
    </xf>
    <xf numFmtId="2" fontId="20" fillId="0" borderId="0" xfId="0" applyNumberFormat="1" applyFont="1" applyAlignment="1">
      <alignment/>
    </xf>
    <xf numFmtId="2" fontId="20" fillId="0" borderId="0" xfId="56" applyNumberFormat="1" applyFont="1">
      <alignment/>
      <protection/>
    </xf>
    <xf numFmtId="0" fontId="20" fillId="0" borderId="0" xfId="56" applyFon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5">
          <cell r="B65">
            <v>72</v>
          </cell>
          <cell r="C65">
            <v>80.3</v>
          </cell>
          <cell r="D65">
            <v>17</v>
          </cell>
          <cell r="E65">
            <v>1.8</v>
          </cell>
          <cell r="F65">
            <v>0.1</v>
          </cell>
          <cell r="G65">
            <v>1.4</v>
          </cell>
          <cell r="H65">
            <v>0</v>
          </cell>
          <cell r="I65">
            <v>16.3</v>
          </cell>
          <cell r="J65">
            <v>0.7</v>
          </cell>
          <cell r="K65">
            <v>5</v>
          </cell>
          <cell r="L65">
            <v>31</v>
          </cell>
          <cell r="M65">
            <v>14</v>
          </cell>
          <cell r="N65">
            <v>45</v>
          </cell>
          <cell r="O65">
            <v>0.1</v>
          </cell>
          <cell r="P65">
            <v>7</v>
          </cell>
          <cell r="Q65">
            <v>280</v>
          </cell>
          <cell r="R65">
            <v>0.4</v>
          </cell>
          <cell r="S65">
            <v>0.3</v>
          </cell>
          <cell r="T65">
            <v>0.07</v>
          </cell>
          <cell r="U65">
            <v>1</v>
          </cell>
          <cell r="V65">
            <v>3</v>
          </cell>
          <cell r="W65">
            <v>0.18</v>
          </cell>
          <cell r="X65">
            <v>0.01</v>
          </cell>
          <cell r="Z65">
            <v>0.5</v>
          </cell>
          <cell r="AA65">
            <v>0.33</v>
          </cell>
          <cell r="AB65">
            <v>0</v>
          </cell>
          <cell r="AC65">
            <v>26</v>
          </cell>
          <cell r="AD65">
            <v>6</v>
          </cell>
          <cell r="AE65">
            <v>0</v>
          </cell>
          <cell r="AF65">
            <v>0</v>
          </cell>
          <cell r="AG65">
            <v>0.06</v>
          </cell>
          <cell r="AH65">
            <v>1.25</v>
          </cell>
          <cell r="AI65">
            <v>10</v>
          </cell>
          <cell r="AJ65">
            <v>94.44444444444444</v>
          </cell>
          <cell r="AK65">
            <v>0</v>
          </cell>
          <cell r="AL65">
            <v>3.888888888888889</v>
          </cell>
          <cell r="AO65">
            <v>0.1</v>
          </cell>
        </row>
        <row r="99">
          <cell r="B99">
            <v>661.5</v>
          </cell>
          <cell r="C99">
            <v>46</v>
          </cell>
          <cell r="D99">
            <v>48.07</v>
          </cell>
          <cell r="E99">
            <v>32.28</v>
          </cell>
          <cell r="F99">
            <v>39.02</v>
          </cell>
          <cell r="G99">
            <v>0</v>
          </cell>
          <cell r="H99">
            <v>140</v>
          </cell>
          <cell r="I99">
            <v>0.02</v>
          </cell>
          <cell r="J99">
            <v>48</v>
          </cell>
          <cell r="K99">
            <v>795.7</v>
          </cell>
          <cell r="M99">
            <v>69.97</v>
          </cell>
          <cell r="P99">
            <v>213.5</v>
          </cell>
          <cell r="Q99">
            <v>422.8</v>
          </cell>
          <cell r="R99">
            <v>2.726</v>
          </cell>
          <cell r="S99">
            <v>3.725</v>
          </cell>
          <cell r="T99">
            <v>0.28</v>
          </cell>
          <cell r="U99">
            <v>7.32</v>
          </cell>
          <cell r="V99">
            <v>27.55</v>
          </cell>
          <cell r="W99">
            <v>0.265</v>
          </cell>
          <cell r="X99">
            <v>0.243</v>
          </cell>
          <cell r="Z99">
            <v>3.99</v>
          </cell>
          <cell r="AA99">
            <v>0.201</v>
          </cell>
          <cell r="AB99">
            <v>0.894</v>
          </cell>
          <cell r="AC99">
            <v>45.9</v>
          </cell>
          <cell r="AD99">
            <v>0.63</v>
          </cell>
          <cell r="AE99">
            <v>78</v>
          </cell>
          <cell r="AF99">
            <v>0.536</v>
          </cell>
          <cell r="AG99">
            <v>3.6</v>
          </cell>
          <cell r="AH99">
            <v>53.08843537414966</v>
          </cell>
          <cell r="AI99">
            <v>19.519274376417233</v>
          </cell>
          <cell r="AJ99">
            <v>29.06727135298564</v>
          </cell>
          <cell r="AK99">
            <v>5.768707482993198</v>
          </cell>
          <cell r="AL99">
            <v>29.024943310657598</v>
          </cell>
          <cell r="AM99">
            <v>4.24</v>
          </cell>
          <cell r="AN99">
            <v>6.84</v>
          </cell>
          <cell r="AO99">
            <v>10.26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2"/>
  <sheetViews>
    <sheetView tabSelected="1" view="pageLayout" zoomScale="70" zoomScaleNormal="70" zoomScalePageLayoutView="70" workbookViewId="0" topLeftCell="A1">
      <selection activeCell="A21" sqref="A21"/>
    </sheetView>
  </sheetViews>
  <sheetFormatPr defaultColWidth="9.140625" defaultRowHeight="15"/>
  <cols>
    <col min="1" max="1" width="22.57421875" style="2" customWidth="1"/>
    <col min="2" max="3" width="9.140625" style="1" customWidth="1"/>
    <col min="4" max="4" width="10.421875" style="1" customWidth="1"/>
    <col min="5" max="5" width="16.421875" style="1" customWidth="1"/>
    <col min="6" max="8" width="9.140625" style="1" customWidth="1"/>
    <col min="9" max="9" width="11.8515625" style="1" customWidth="1"/>
    <col min="10" max="12" width="9.140625" style="1" customWidth="1"/>
    <col min="13" max="13" width="10.8515625" style="1" customWidth="1"/>
    <col min="14" max="14" width="11.8515625" style="1" customWidth="1"/>
    <col min="15" max="15" width="11.00390625" style="1" customWidth="1"/>
    <col min="16" max="16" width="13.140625" style="1" customWidth="1"/>
    <col min="17" max="17" width="11.28125" style="1" customWidth="1"/>
    <col min="18" max="18" width="11.7109375" style="1" customWidth="1"/>
    <col min="19" max="19" width="10.140625" style="1" customWidth="1"/>
    <col min="20" max="21" width="9.140625" style="1" customWidth="1"/>
    <col min="22" max="22" width="11.00390625" style="1" customWidth="1"/>
    <col min="23" max="16384" width="9.140625" style="1" customWidth="1"/>
  </cols>
  <sheetData>
    <row r="1" spans="1:47" s="24" customFormat="1" ht="18">
      <c r="A1" s="27" t="s">
        <v>50</v>
      </c>
      <c r="B1" s="27"/>
      <c r="C1" s="27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s="24" customFormat="1" ht="18.75" customHeight="1">
      <c r="A2" s="27" t="s">
        <v>51</v>
      </c>
      <c r="B2" s="27"/>
      <c r="C2" s="27"/>
      <c r="D2" s="27"/>
      <c r="AQ2" s="26"/>
      <c r="AR2" s="26"/>
      <c r="AS2" s="26"/>
      <c r="AT2" s="26"/>
      <c r="AU2" s="26"/>
    </row>
    <row r="3" spans="43:47" ht="14.25">
      <c r="AQ3" s="4"/>
      <c r="AR3" s="4"/>
      <c r="AS3" s="4"/>
      <c r="AT3" s="4"/>
      <c r="AU3" s="4"/>
    </row>
    <row r="4" spans="1:47" ht="30">
      <c r="A4" s="5"/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30</v>
      </c>
      <c r="S4" s="6" t="s">
        <v>31</v>
      </c>
      <c r="T4" s="6" t="s">
        <v>32</v>
      </c>
      <c r="U4" s="6" t="s">
        <v>33</v>
      </c>
      <c r="V4" s="7" t="s">
        <v>34</v>
      </c>
      <c r="W4" s="8"/>
      <c r="AQ4" s="4"/>
      <c r="AR4" s="4"/>
      <c r="AS4" s="4"/>
      <c r="AT4" s="4"/>
      <c r="AU4" s="4"/>
    </row>
    <row r="5" spans="1:47" ht="14.25">
      <c r="A5" s="20" t="s">
        <v>12</v>
      </c>
      <c r="B5" s="12">
        <v>1000</v>
      </c>
      <c r="C5" s="12">
        <f>10*'[1]ΣΥΣΤΑΣΗ ΤΡΟΦΙΜΩΝ'!B65</f>
        <v>720</v>
      </c>
      <c r="D5" s="12">
        <f>10*'[1]ΣΥΣΤΑΣΗ ΤΡΟΦΙΜΩΝ'!C65</f>
        <v>803</v>
      </c>
      <c r="E5" s="12">
        <f>10*'[1]ΣΥΣΤΑΣΗ ΤΡΟΦΙΜΩΝ'!D65</f>
        <v>170</v>
      </c>
      <c r="F5" s="12">
        <f>10*'[1]ΣΥΣΤΑΣΗ ΤΡΟΦΙΜΩΝ'!E65</f>
        <v>18</v>
      </c>
      <c r="G5" s="12">
        <f>10*'[1]ΣΥΣΤΑΣΗ ΤΡΟΦΙΜΩΝ'!F65</f>
        <v>1</v>
      </c>
      <c r="H5" s="12">
        <f>10*'[1]ΣΥΣΤΑΣΗ ΤΡΟΦΙΜΩΝ'!G65</f>
        <v>14</v>
      </c>
      <c r="I5" s="12">
        <f>10*'[1]ΣΥΣΤΑΣΗ ΤΡΟΦΙΜΩΝ'!H65</f>
        <v>0</v>
      </c>
      <c r="J5" s="12">
        <f>10*'[1]ΣΥΣΤΑΣΗ ΤΡΟΦΙΜΩΝ'!I65</f>
        <v>163</v>
      </c>
      <c r="K5" s="12">
        <f>10*'[1]ΣΥΣΤΑΣΗ ΤΡΟΦΙΜΩΝ'!J65</f>
        <v>7</v>
      </c>
      <c r="L5" s="12">
        <f>10*'[1]ΣΥΣΤΑΣΗ ΤΡΟΦΙΜΩΝ'!K65</f>
        <v>50</v>
      </c>
      <c r="M5" s="12">
        <f>10*'[1]ΣΥΣΤΑΣΗ ΤΡΟΦΙΜΩΝ'!L65</f>
        <v>310</v>
      </c>
      <c r="N5" s="12">
        <f>10*'[1]ΣΥΣΤΑΣΗ ΤΡΟΦΙΜΩΝ'!M65</f>
        <v>140</v>
      </c>
      <c r="O5" s="12">
        <f>10*'[1]ΣΥΣΤΑΣΗ ΤΡΟΦΙΜΩΝ'!N65</f>
        <v>450</v>
      </c>
      <c r="P5" s="12">
        <f>10*'[1]ΣΥΣΤΑΣΗ ΤΡΟΦΙΜΩΝ'!O65</f>
        <v>1</v>
      </c>
      <c r="Q5" s="12">
        <f>10*'[1]ΣΥΣΤΑΣΗ ΤΡΟΦΙΜΩΝ'!P65</f>
        <v>70</v>
      </c>
      <c r="R5" s="12">
        <f>10*'[1]ΣΥΣΤΑΣΗ ΤΡΟΦΙΜΩΝ'!Q65</f>
        <v>2800</v>
      </c>
      <c r="S5" s="12">
        <f>10*'[1]ΣΥΣΤΑΣΗ ΤΡΟΦΙΜΩΝ'!R65</f>
        <v>4</v>
      </c>
      <c r="T5" s="12">
        <f>10*'[1]ΣΥΣΤΑΣΗ ΤΡΟΦΙΜΩΝ'!S65</f>
        <v>3</v>
      </c>
      <c r="U5" s="12">
        <f>10*'[1]ΣΥΣΤΑΣΗ ΤΡΟΦΙΜΩΝ'!T65</f>
        <v>0.7000000000000001</v>
      </c>
      <c r="V5" s="13">
        <f>10*'[1]ΣΥΣΤΑΣΗ ΤΡΟΦΙΜΩΝ'!U65</f>
        <v>10</v>
      </c>
      <c r="AQ5" s="4"/>
      <c r="AR5" s="4"/>
      <c r="AS5" s="4"/>
      <c r="AT5" s="4"/>
      <c r="AU5" s="4"/>
    </row>
    <row r="6" spans="1:47" ht="14.25">
      <c r="A6" s="21" t="s">
        <v>11</v>
      </c>
      <c r="B6" s="14">
        <v>200</v>
      </c>
      <c r="C6" s="14">
        <f>2*'[1]ΣΥΣΤΑΣΗ ΤΡΟΦΙΜΩΝ'!B99</f>
        <v>1323</v>
      </c>
      <c r="D6" s="14">
        <f>2*'[1]ΣΥΣΤΑΣΗ ΤΡΟΦΙΜΩΝ'!C99</f>
        <v>92</v>
      </c>
      <c r="E6" s="14">
        <f>2*'[1]ΣΥΣΤΑΣΗ ΤΡΟΦΙΜΩΝ'!D99</f>
        <v>96.14</v>
      </c>
      <c r="F6" s="14">
        <f>2*'[1]ΣΥΣΤΑΣΗ ΤΡΟΦΙΜΩΝ'!E99</f>
        <v>64.56</v>
      </c>
      <c r="G6" s="14">
        <f>2*'[1]ΣΥΣΤΑΣΗ ΤΡΟΦΙΜΩΝ'!F99</f>
        <v>78.04</v>
      </c>
      <c r="H6" s="14">
        <f>2*'[1]ΣΥΣΤΑΣΗ ΤΡΟΦΙΜΩΝ'!G99</f>
        <v>0</v>
      </c>
      <c r="I6" s="14">
        <f>2*'[1]ΣΥΣΤΑΣΗ ΤΡΟΦΙΜΩΝ'!H99</f>
        <v>280</v>
      </c>
      <c r="J6" s="14">
        <f>2*'[1]ΣΥΣΤΑΣΗ ΤΡΟΦΙΜΩΝ'!I99</f>
        <v>0.04</v>
      </c>
      <c r="K6" s="14">
        <f>2*'[1]ΣΥΣΤΑΣΗ ΤΡΟΦΙΜΩΝ'!J99</f>
        <v>96</v>
      </c>
      <c r="L6" s="14">
        <f>2*'[1]ΣΥΣΤΑΣΗ ΤΡΟΦΙΜΩΝ'!K99</f>
        <v>1591.4</v>
      </c>
      <c r="M6" s="14" t="s">
        <v>49</v>
      </c>
      <c r="N6" s="14">
        <f>2*'[1]ΣΥΣΤΑΣΗ ΤΡΟΦΙΜΩΝ'!M99</f>
        <v>139.94</v>
      </c>
      <c r="O6" s="14" t="s">
        <v>49</v>
      </c>
      <c r="P6" s="14" t="s">
        <v>49</v>
      </c>
      <c r="Q6" s="14">
        <f>2*'[1]ΣΥΣΤΑΣΗ ΤΡΟΦΙΜΩΝ'!P99</f>
        <v>427</v>
      </c>
      <c r="R6" s="14">
        <f>2*'[1]ΣΥΣΤΑΣΗ ΤΡΟΦΙΜΩΝ'!Q99</f>
        <v>845.6</v>
      </c>
      <c r="S6" s="14">
        <f>2*'[1]ΣΥΣΤΑΣΗ ΤΡΟΦΙΜΩΝ'!R99</f>
        <v>5.452</v>
      </c>
      <c r="T6" s="14">
        <f>2*'[1]ΣΥΣΤΑΣΗ ΤΡΟΦΙΜΩΝ'!S99</f>
        <v>7.45</v>
      </c>
      <c r="U6" s="14">
        <f>2*'[1]ΣΥΣΤΑΣΗ ΤΡΟΦΙΜΩΝ'!T99</f>
        <v>0.56</v>
      </c>
      <c r="V6" s="15">
        <f>2*'[1]ΣΥΣΤΑΣΗ ΤΡΟΦΙΜΩΝ'!U99</f>
        <v>14.64</v>
      </c>
      <c r="AQ6" s="4"/>
      <c r="AR6" s="4"/>
      <c r="AS6" s="4"/>
      <c r="AT6" s="4"/>
      <c r="AU6" s="4"/>
    </row>
    <row r="7" spans="1:47" ht="28.5">
      <c r="A7" s="21" t="s">
        <v>13</v>
      </c>
      <c r="B7" s="14">
        <f>85</f>
        <v>85</v>
      </c>
      <c r="C7" s="14">
        <f>0.85*'[1]ΣΥΣΤΑΣΗ ΤΡΟΦΙΜΩΝ'!B108</f>
        <v>30.599999999999998</v>
      </c>
      <c r="D7" s="14">
        <f>0.85*'[1]ΣΥΣΤΑΣΗ ΤΡΟΦΙΜΩΝ'!C108</f>
        <v>75.64999999999999</v>
      </c>
      <c r="E7" s="14">
        <f>0.85*'[1]ΣΥΣΤΑΣΗ ΤΡΟΦΙΜΩΝ'!D108</f>
        <v>6.715</v>
      </c>
      <c r="F7" s="14">
        <f>0.85*'[1]ΣΥΣΤΑΣΗ ΤΡΟΦΙΜΩΝ'!E108</f>
        <v>1.02</v>
      </c>
      <c r="G7" s="14">
        <f>0.85*'[1]ΣΥΣΤΑΣΗ ΤΡΟΦΙΜΩΝ'!F108</f>
        <v>0.17</v>
      </c>
      <c r="H7" s="14">
        <f>0.85*'[1]ΣΥΣΤΑΣΗ ΤΡΟΦΙΜΩΝ'!G108</f>
        <v>1.275</v>
      </c>
      <c r="I7" s="14">
        <f>0.85*'[1]ΣΥΣΤΑΣΗ ΤΡΟΦΙΜΩΝ'!H108</f>
        <v>0</v>
      </c>
      <c r="J7" s="14" t="s">
        <v>0</v>
      </c>
      <c r="K7" s="14">
        <f>0.85*'[1]ΣΥΣΤΑΣΗ ΤΡΟΦΙΜΩΝ'!J108</f>
        <v>4.76</v>
      </c>
      <c r="L7" s="14">
        <f>0.85*'[1]ΣΥΣΤΑΣΗ ΤΡΟΦΙΜΩΝ'!K108</f>
        <v>21.25</v>
      </c>
      <c r="M7" s="14">
        <f>0.85*'[1]ΣΥΣΤΑΣΗ ΤΡΟΦΙΜΩΝ'!L108</f>
        <v>25.5</v>
      </c>
      <c r="N7" s="14">
        <f>0.85*'[1]ΣΥΣΤΑΣΗ ΤΡΟΦΙΜΩΝ'!M108</f>
        <v>3.4</v>
      </c>
      <c r="O7" s="14">
        <f>0.85*'[1]ΣΥΣΤΑΣΗ ΤΡΟΦΙΜΩΝ'!N108</f>
        <v>21.25</v>
      </c>
      <c r="P7" s="14">
        <f>0.85*'[1]ΣΥΣΤΑΣΗ ΤΡΟΦΙΜΩΝ'!O108</f>
        <v>0.085</v>
      </c>
      <c r="Q7" s="14">
        <f>0.85*'[1]ΣΥΣΤΑΣΗ ΤΡΟΦΙΜΩΝ'!P108</f>
        <v>2.55</v>
      </c>
      <c r="R7" s="14">
        <f>0.85*'[1]ΣΥΣΤΑΣΗ ΤΡΟΦΙΜΩΝ'!Q108</f>
        <v>136</v>
      </c>
      <c r="S7" s="14">
        <f>0.85*'[1]ΣΥΣΤΑΣΗ ΤΡΟΦΙΜΩΝ'!R108</f>
        <v>0.255</v>
      </c>
      <c r="T7" s="14">
        <f>0.85*'[1]ΣΥΣΤΑΣΗ ΤΡΟΦΙΜΩΝ'!S108</f>
        <v>0.17</v>
      </c>
      <c r="U7" s="14">
        <f>0.85*'[1]ΣΥΣΤΑΣΗ ΤΡΟΦΙΜΩΝ'!T108</f>
        <v>0.0425</v>
      </c>
      <c r="V7" s="15">
        <f>0.85*'[1]ΣΥΣΤΑΣΗ ΤΡΟΦΙΜΩΝ'!U108</f>
        <v>0.85</v>
      </c>
      <c r="AQ7" s="3"/>
      <c r="AR7" s="3"/>
      <c r="AS7" s="3"/>
      <c r="AT7" s="3"/>
      <c r="AU7" s="3"/>
    </row>
    <row r="8" spans="1:47" ht="14.25">
      <c r="A8" s="21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AQ8" s="3"/>
      <c r="AR8" s="3"/>
      <c r="AS8" s="3"/>
      <c r="AT8" s="3"/>
      <c r="AU8" s="3"/>
    </row>
    <row r="9" spans="1:22" ht="14.25">
      <c r="A9" s="21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1:22" ht="28.5">
      <c r="A10" s="22" t="s">
        <v>9</v>
      </c>
      <c r="B10" s="16">
        <f>SUM(B5:B9)-310+145</f>
        <v>1120</v>
      </c>
      <c r="C10" s="16">
        <f>SUM(C5:C9)+145*9</f>
        <v>3378.6</v>
      </c>
      <c r="D10" s="16">
        <f>SUM(D5:D9)-395</f>
        <v>575.65</v>
      </c>
      <c r="E10" s="16">
        <f>SUM(E5:E9)</f>
        <v>272.85499999999996</v>
      </c>
      <c r="F10" s="16">
        <f>SUM(F5:F9)</f>
        <v>83.58</v>
      </c>
      <c r="G10" s="16">
        <f>SUM(G5:G9)+145</f>
        <v>224.21</v>
      </c>
      <c r="H10" s="16">
        <f aca="true" t="shared" si="0" ref="H10:V10">SUM(H5:H9)</f>
        <v>15.275</v>
      </c>
      <c r="I10" s="16">
        <f t="shared" si="0"/>
        <v>280</v>
      </c>
      <c r="J10" s="16">
        <f t="shared" si="0"/>
        <v>163.04</v>
      </c>
      <c r="K10" s="16">
        <f t="shared" si="0"/>
        <v>107.76</v>
      </c>
      <c r="L10" s="16">
        <f t="shared" si="0"/>
        <v>1662.65</v>
      </c>
      <c r="M10" s="16">
        <f t="shared" si="0"/>
        <v>335.5</v>
      </c>
      <c r="N10" s="16">
        <f t="shared" si="0"/>
        <v>283.34</v>
      </c>
      <c r="O10" s="16">
        <f t="shared" si="0"/>
        <v>471.25</v>
      </c>
      <c r="P10" s="16">
        <f t="shared" si="0"/>
        <v>1.085</v>
      </c>
      <c r="Q10" s="16">
        <f t="shared" si="0"/>
        <v>499.55</v>
      </c>
      <c r="R10" s="16">
        <f t="shared" si="0"/>
        <v>3781.6</v>
      </c>
      <c r="S10" s="16">
        <f t="shared" si="0"/>
        <v>9.707</v>
      </c>
      <c r="T10" s="16">
        <f t="shared" si="0"/>
        <v>10.62</v>
      </c>
      <c r="U10" s="16">
        <f t="shared" si="0"/>
        <v>1.3025000000000002</v>
      </c>
      <c r="V10" s="17">
        <f t="shared" si="0"/>
        <v>25.490000000000002</v>
      </c>
    </row>
    <row r="11" spans="1:22" ht="28.5">
      <c r="A11" s="23" t="s">
        <v>7</v>
      </c>
      <c r="B11" s="18">
        <v>100</v>
      </c>
      <c r="C11" s="18">
        <f aca="true" t="shared" si="1" ref="C11:V11">100*C10/$B$10</f>
        <v>301.6607142857143</v>
      </c>
      <c r="D11" s="18">
        <f t="shared" si="1"/>
        <v>51.39732142857143</v>
      </c>
      <c r="E11" s="18">
        <f t="shared" si="1"/>
        <v>24.362053571428568</v>
      </c>
      <c r="F11" s="18">
        <f t="shared" si="1"/>
        <v>7.4625</v>
      </c>
      <c r="G11" s="18">
        <f t="shared" si="1"/>
        <v>20.01875</v>
      </c>
      <c r="H11" s="18">
        <f t="shared" si="1"/>
        <v>1.3638392857142858</v>
      </c>
      <c r="I11" s="18">
        <f t="shared" si="1"/>
        <v>25</v>
      </c>
      <c r="J11" s="18">
        <f t="shared" si="1"/>
        <v>14.557142857142857</v>
      </c>
      <c r="K11" s="18">
        <f t="shared" si="1"/>
        <v>9.621428571428572</v>
      </c>
      <c r="L11" s="18">
        <f t="shared" si="1"/>
        <v>148.45089285714286</v>
      </c>
      <c r="M11" s="18">
        <f t="shared" si="1"/>
        <v>29.955357142857142</v>
      </c>
      <c r="N11" s="18">
        <f t="shared" si="1"/>
        <v>25.298214285714284</v>
      </c>
      <c r="O11" s="18">
        <f t="shared" si="1"/>
        <v>42.075892857142854</v>
      </c>
      <c r="P11" s="18">
        <f t="shared" si="1"/>
        <v>0.096875</v>
      </c>
      <c r="Q11" s="18">
        <f t="shared" si="1"/>
        <v>44.60267857142857</v>
      </c>
      <c r="R11" s="18">
        <f t="shared" si="1"/>
        <v>337.64285714285717</v>
      </c>
      <c r="S11" s="18">
        <f t="shared" si="1"/>
        <v>0.8666964285714286</v>
      </c>
      <c r="T11" s="18">
        <f t="shared" si="1"/>
        <v>0.9482142857142857</v>
      </c>
      <c r="U11" s="18">
        <f t="shared" si="1"/>
        <v>0.11629464285714289</v>
      </c>
      <c r="V11" s="19">
        <f t="shared" si="1"/>
        <v>2.275892857142857</v>
      </c>
    </row>
    <row r="12" spans="24:47" ht="14.25"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5" spans="1:23" ht="45">
      <c r="A15" s="10"/>
      <c r="B15" s="11" t="s">
        <v>35</v>
      </c>
      <c r="C15" s="6" t="s">
        <v>36</v>
      </c>
      <c r="D15" s="6" t="s">
        <v>37</v>
      </c>
      <c r="E15" s="6" t="s">
        <v>6</v>
      </c>
      <c r="F15" s="6" t="s">
        <v>38</v>
      </c>
      <c r="G15" s="6" t="s">
        <v>39</v>
      </c>
      <c r="H15" s="6" t="s">
        <v>40</v>
      </c>
      <c r="I15" s="6" t="s">
        <v>41</v>
      </c>
      <c r="J15" s="6" t="s">
        <v>42</v>
      </c>
      <c r="K15" s="6" t="s">
        <v>43</v>
      </c>
      <c r="L15" s="6" t="s">
        <v>44</v>
      </c>
      <c r="M15" s="6" t="s">
        <v>45</v>
      </c>
      <c r="N15" s="6" t="s">
        <v>5</v>
      </c>
      <c r="O15" s="6" t="s">
        <v>4</v>
      </c>
      <c r="P15" s="6" t="s">
        <v>3</v>
      </c>
      <c r="Q15" s="6" t="s">
        <v>2</v>
      </c>
      <c r="R15" s="6" t="s">
        <v>1</v>
      </c>
      <c r="S15" s="6" t="s">
        <v>46</v>
      </c>
      <c r="T15" s="6" t="s">
        <v>47</v>
      </c>
      <c r="U15" s="7" t="s">
        <v>48</v>
      </c>
      <c r="V15" s="8"/>
      <c r="W15" s="8"/>
    </row>
    <row r="16" spans="1:21" ht="14.25">
      <c r="A16" s="20" t="s">
        <v>12</v>
      </c>
      <c r="B16" s="12">
        <f>10*'[1]ΣΥΣΤΑΣΗ ΤΡΟΦΙΜΩΝ'!V65</f>
        <v>30</v>
      </c>
      <c r="C16" s="12">
        <f>10*'[1]ΣΥΣΤΑΣΗ ΤΡΟΦΙΜΩΝ'!W65*0.95</f>
        <v>1.7099999999999997</v>
      </c>
      <c r="D16" s="12">
        <f>10*'[1]ΣΥΣΤΑΣΗ ΤΡΟΦΙΜΩΝ'!X65</f>
        <v>0.1</v>
      </c>
      <c r="E16" s="12" t="s">
        <v>0</v>
      </c>
      <c r="F16" s="12">
        <f>10*'[1]ΣΥΣΤΑΣΗ ΤΡΟΦΙΜΩΝ'!Z65</f>
        <v>5</v>
      </c>
      <c r="G16" s="12">
        <f>10*'[1]ΣΥΣΤΑΣΗ ΤΡΟΦΙΜΩΝ'!AA65</f>
        <v>3.3000000000000003</v>
      </c>
      <c r="H16" s="12">
        <f>10*'[1]ΣΥΣΤΑΣΗ ΤΡΟΦΙΜΩΝ'!AB65</f>
        <v>0</v>
      </c>
      <c r="I16" s="12">
        <f>10*'[1]ΣΥΣΤΑΣΗ ΤΡΟΦΙΜΩΝ'!AC65*0.95</f>
        <v>247</v>
      </c>
      <c r="J16" s="12">
        <f>10*'[1]ΣΥΣΤΑΣΗ ΤΡΟΦΙΜΩΝ'!AD65*0.95</f>
        <v>57</v>
      </c>
      <c r="K16" s="12">
        <f>10*'[1]ΣΥΣΤΑΣΗ ΤΡΟΦΙΜΩΝ'!AE65</f>
        <v>0</v>
      </c>
      <c r="L16" s="12">
        <f>10*'[1]ΣΥΣΤΑΣΗ ΤΡΟΦΙΜΩΝ'!AF65</f>
        <v>0</v>
      </c>
      <c r="M16" s="12">
        <f>10*'[1]ΣΥΣΤΑΣΗ ΤΡΟΦΙΜΩΝ'!AG65</f>
        <v>0.6</v>
      </c>
      <c r="N16" s="12">
        <f>'[1]ΣΥΣΤΑΣΗ ΤΡΟΦΙΜΩΝ'!AH65</f>
        <v>1.25</v>
      </c>
      <c r="O16" s="12">
        <f>'[1]ΣΥΣΤΑΣΗ ΤΡΟΦΙΜΩΝ'!AI65</f>
        <v>10</v>
      </c>
      <c r="P16" s="12">
        <f>'[1]ΣΥΣΤΑΣΗ ΤΡΟΦΙΜΩΝ'!AJ65</f>
        <v>94.44444444444444</v>
      </c>
      <c r="Q16" s="12">
        <f>'[1]ΣΥΣΤΑΣΗ ΤΡΟΦΙΜΩΝ'!AK65</f>
        <v>0</v>
      </c>
      <c r="R16" s="12">
        <f>'[1]ΣΥΣΤΑΣΗ ΤΡΟΦΙΜΩΝ'!AL65</f>
        <v>3.888888888888889</v>
      </c>
      <c r="S16" s="12" t="s">
        <v>0</v>
      </c>
      <c r="T16" s="12" t="s">
        <v>0</v>
      </c>
      <c r="U16" s="13">
        <f>10*'[1]ΣΥΣΤΑΣΗ ΤΡΟΦΙΜΩΝ'!AO65</f>
        <v>1</v>
      </c>
    </row>
    <row r="17" spans="1:21" ht="14.25">
      <c r="A17" s="21" t="s">
        <v>11</v>
      </c>
      <c r="B17" s="14">
        <f>2*'[1]ΣΥΣΤΑΣΗ ΤΡΟΦΙΜΩΝ'!V99</f>
        <v>55.1</v>
      </c>
      <c r="C17" s="14">
        <f>2*'[1]ΣΥΣΤΑΣΗ ΤΡΟΦΙΜΩΝ'!W99*0.95</f>
        <v>0.5035</v>
      </c>
      <c r="D17" s="14">
        <f>2*'[1]ΣΥΣΤΑΣΗ ΤΡΟΦΙΜΩΝ'!X99</f>
        <v>0.486</v>
      </c>
      <c r="E17" s="14" t="s">
        <v>49</v>
      </c>
      <c r="F17" s="14">
        <f>2*'[1]ΣΥΣΤΑΣΗ ΤΡΟΦΙΜΩΝ'!Z99</f>
        <v>7.98</v>
      </c>
      <c r="G17" s="14">
        <f>2*'[1]ΣΥΣΤΑΣΗ ΤΡΟΦΙΜΩΝ'!AA99*0.95</f>
        <v>0.3819</v>
      </c>
      <c r="H17" s="14">
        <f>2*'[1]ΣΥΣΤΑΣΗ ΤΡΟΦΙΜΩΝ'!AB99*0.95</f>
        <v>1.6985999999999999</v>
      </c>
      <c r="I17" s="14">
        <f>2*'[1]ΣΥΣΤΑΣΗ ΤΡΟΦΙΜΩΝ'!AC99*0.95</f>
        <v>87.21</v>
      </c>
      <c r="J17" s="14">
        <f>2*'[1]ΣΥΣΤΑΣΗ ΤΡΟΦΙΜΩΝ'!AD99*0.95</f>
        <v>1.1969999999999998</v>
      </c>
      <c r="K17" s="14">
        <f>2*'[1]ΣΥΣΤΑΣΗ ΤΡΟΦΙΜΩΝ'!AE99</f>
        <v>156</v>
      </c>
      <c r="L17" s="14">
        <f>2*'[1]ΣΥΣΤΑΣΗ ΤΡΟΦΙΜΩΝ'!AF99</f>
        <v>1.072</v>
      </c>
      <c r="M17" s="14">
        <f>2*'[1]ΣΥΣΤΑΣΗ ΤΡΟΦΙΜΩΝ'!AG99</f>
        <v>7.2</v>
      </c>
      <c r="N17" s="14">
        <f>2*'[1]ΣΥΣΤΑΣΗ ΤΡΟΦΙΜΩΝ'!AH99</f>
        <v>106.17687074829932</v>
      </c>
      <c r="O17" s="14">
        <f>2*'[1]ΣΥΣΤΑΣΗ ΤΡΟΦΙΜΩΝ'!AI99</f>
        <v>39.038548752834465</v>
      </c>
      <c r="P17" s="14">
        <f>2*'[1]ΣΥΣΤΑΣΗ ΤΡΟΦΙΜΩΝ'!AJ99</f>
        <v>58.13454270597128</v>
      </c>
      <c r="Q17" s="14">
        <f>2*'[1]ΣΥΣΤΑΣΗ ΤΡΟΦΙΜΩΝ'!AK99</f>
        <v>11.537414965986397</v>
      </c>
      <c r="R17" s="14">
        <f>2*'[1]ΣΥΣΤΑΣΗ ΤΡΟΦΙΜΩΝ'!AL99</f>
        <v>58.049886621315196</v>
      </c>
      <c r="S17" s="14">
        <f>2*'[1]ΣΥΣΤΑΣΗ ΤΡΟΦΙΜΩΝ'!AM99</f>
        <v>8.48</v>
      </c>
      <c r="T17" s="14">
        <f>2*'[1]ΣΥΣΤΑΣΗ ΤΡΟΦΙΜΩΝ'!AN99</f>
        <v>13.68</v>
      </c>
      <c r="U17" s="15">
        <f>2*'[1]ΣΥΣΤΑΣΗ ΤΡΟΦΙΜΩΝ'!AO99</f>
        <v>20.52</v>
      </c>
    </row>
    <row r="18" spans="1:21" ht="28.5">
      <c r="A18" s="21" t="s">
        <v>13</v>
      </c>
      <c r="B18" s="14">
        <f>0.85*'[1]ΣΥΣΤΑΣΗ ΤΡΟΦΙΜΩΝ'!V108</f>
        <v>2.55</v>
      </c>
      <c r="C18" s="14">
        <f>0.85*'[1]ΣΥΣΤΑΣΗ ΤΡΟΦΙΜΩΝ'!W108*0.9</f>
        <v>0.09945</v>
      </c>
      <c r="D18" s="14" t="s">
        <v>0</v>
      </c>
      <c r="E18" s="14">
        <f>0.85*'[1]ΣΥΣΤΑΣΗ ΤΡΟΦΙΜΩΝ'!Y108*0.9</f>
        <v>7.65</v>
      </c>
      <c r="F18" s="14">
        <f>0.85*'[1]ΣΥΣΤΑΣΗ ΤΡΟΦΙΜΩΝ'!Z108*0.95</f>
        <v>0.5652499999999999</v>
      </c>
      <c r="G18" s="14">
        <f>0.85*'[1]ΣΥΣΤΑΣΗ ΤΡΟΦΙΜΩΝ'!AA108*0.95</f>
        <v>0.1615</v>
      </c>
      <c r="H18" s="14">
        <f>0.85*'[1]ΣΥΣΤΑΣΗ ΤΡΟΦΙΜΩΝ'!AB108</f>
        <v>0</v>
      </c>
      <c r="I18" s="14">
        <f>0.85*'[1]ΣΥΣΤΑΣΗ ΤΡΟΦΙΜΩΝ'!AC108*0.8</f>
        <v>11.56</v>
      </c>
      <c r="J18" s="14">
        <f>0.85*'[1]ΣΥΣΤΑΣΗ ΤΡΟΦΙΜΩΝ'!AD108*0.8</f>
        <v>3.4000000000000004</v>
      </c>
      <c r="K18" s="14">
        <f>0.85*'[1]ΣΥΣΤΑΣΗ ΤΡΟΦΙΜΩΝ'!AE108</f>
        <v>0</v>
      </c>
      <c r="L18" s="14">
        <f>0.85*'[1]ΣΥΣΤΑΣΗ ΤΡΟΦΙΜΩΝ'!AF108</f>
        <v>0</v>
      </c>
      <c r="M18" s="14">
        <f>0.85*'[1]ΣΥΣΤΑΣΗ ΤΡΟΦΙΜΩΝ'!AG108</f>
        <v>0.2635</v>
      </c>
      <c r="N18" s="14">
        <f>'[1]ΣΥΣΤΑΣΗ ΤΡΟΦΙΜΩΝ'!AH108</f>
        <v>5</v>
      </c>
      <c r="O18" s="14">
        <f>'[1]ΣΥΣΤΑΣΗ ΤΡΟΦΙΜΩΝ'!AI108</f>
        <v>13.333333333333334</v>
      </c>
      <c r="P18" s="14">
        <f>'[1]ΣΥΣΤΑΣΗ ΤΡΟΦΙΜΩΝ'!AJ108</f>
        <v>87.77777777777777</v>
      </c>
      <c r="Q18" s="14">
        <f>'[1]ΣΥΣΤΑΣΗ ΤΡΟΦΙΜΩΝ'!AK108</f>
        <v>0</v>
      </c>
      <c r="R18" s="14">
        <f>'[1]ΣΥΣΤΑΣΗ ΤΡΟΦΙΜΩΝ'!AL108</f>
        <v>62.22222222222222</v>
      </c>
      <c r="S18" s="14" t="s">
        <v>0</v>
      </c>
      <c r="T18" s="14" t="s">
        <v>0</v>
      </c>
      <c r="U18" s="15">
        <f>0.85*'[1]ΣΥΣΤΑΣΗ ΤΡΟΦΙΜΩΝ'!AO108</f>
        <v>0.085</v>
      </c>
    </row>
    <row r="19" spans="1:21" ht="14.25">
      <c r="A19" s="21" t="s"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ht="14.25">
      <c r="A20" s="21" t="s">
        <v>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 ht="28.5">
      <c r="A21" s="22" t="s">
        <v>9</v>
      </c>
      <c r="B21" s="16">
        <f aca="true" t="shared" si="2" ref="B21:M21">SUM(B16:B20)</f>
        <v>87.64999999999999</v>
      </c>
      <c r="C21" s="16">
        <f t="shared" si="2"/>
        <v>2.31295</v>
      </c>
      <c r="D21" s="16">
        <f t="shared" si="2"/>
        <v>0.586</v>
      </c>
      <c r="E21" s="16">
        <f t="shared" si="2"/>
        <v>7.65</v>
      </c>
      <c r="F21" s="16">
        <f t="shared" si="2"/>
        <v>13.545250000000001</v>
      </c>
      <c r="G21" s="16">
        <f t="shared" si="2"/>
        <v>3.8434000000000004</v>
      </c>
      <c r="H21" s="16">
        <f t="shared" si="2"/>
        <v>1.6985999999999999</v>
      </c>
      <c r="I21" s="16">
        <f t="shared" si="2"/>
        <v>345.77</v>
      </c>
      <c r="J21" s="16">
        <f t="shared" si="2"/>
        <v>61.597</v>
      </c>
      <c r="K21" s="16">
        <f t="shared" si="2"/>
        <v>156</v>
      </c>
      <c r="L21" s="16">
        <f t="shared" si="2"/>
        <v>1.072</v>
      </c>
      <c r="M21" s="16">
        <f t="shared" si="2"/>
        <v>8.0635</v>
      </c>
      <c r="N21" s="16">
        <f>G10*9*100/C10</f>
        <v>59.72562599893447</v>
      </c>
      <c r="O21" s="16">
        <f>4*F10*100/C10</f>
        <v>9.895222873379506</v>
      </c>
      <c r="P21" s="16">
        <f>4*E10*100/C10</f>
        <v>32.303912863316164</v>
      </c>
      <c r="Q21" s="16">
        <f>S21*9*100/C10</f>
        <v>2.258923814597763</v>
      </c>
      <c r="R21" s="16">
        <f>4*K10*100/C10</f>
        <v>12.75794707867164</v>
      </c>
      <c r="S21" s="16">
        <f>SUM(S16:S20)</f>
        <v>8.48</v>
      </c>
      <c r="T21" s="16">
        <f>SUM(T16:T20)</f>
        <v>13.68</v>
      </c>
      <c r="U21" s="17">
        <f>SUM(U16:U20)</f>
        <v>21.605</v>
      </c>
    </row>
    <row r="22" spans="1:21" ht="28.5">
      <c r="A22" s="23" t="s">
        <v>7</v>
      </c>
      <c r="B22" s="18">
        <f aca="true" t="shared" si="3" ref="B22:M22">100*B21/$B$10</f>
        <v>7.825892857142857</v>
      </c>
      <c r="C22" s="18">
        <f t="shared" si="3"/>
        <v>0.20651339285714285</v>
      </c>
      <c r="D22" s="18">
        <f t="shared" si="3"/>
        <v>0.05232142857142857</v>
      </c>
      <c r="E22" s="18">
        <f t="shared" si="3"/>
        <v>0.6830357142857143</v>
      </c>
      <c r="F22" s="18">
        <f t="shared" si="3"/>
        <v>1.2093973214285716</v>
      </c>
      <c r="G22" s="18">
        <f t="shared" si="3"/>
        <v>0.3431607142857143</v>
      </c>
      <c r="H22" s="18">
        <f t="shared" si="3"/>
        <v>0.15166071428571426</v>
      </c>
      <c r="I22" s="18">
        <f t="shared" si="3"/>
        <v>30.87232142857143</v>
      </c>
      <c r="J22" s="18">
        <f t="shared" si="3"/>
        <v>5.499732142857143</v>
      </c>
      <c r="K22" s="18">
        <f t="shared" si="3"/>
        <v>13.928571428571429</v>
      </c>
      <c r="L22" s="18">
        <f t="shared" si="3"/>
        <v>0.09571428571428571</v>
      </c>
      <c r="M22" s="18">
        <f t="shared" si="3"/>
        <v>0.7199553571428571</v>
      </c>
      <c r="N22" s="18"/>
      <c r="O22" s="18"/>
      <c r="P22" s="18"/>
      <c r="Q22" s="18"/>
      <c r="R22" s="18"/>
      <c r="S22" s="18">
        <f>100*S21/$B$10</f>
        <v>0.7571428571428571</v>
      </c>
      <c r="T22" s="18">
        <f>100*T21/$B$10</f>
        <v>1.2214285714285715</v>
      </c>
      <c r="U22" s="19">
        <f>100*U21/$B$10</f>
        <v>1.9290178571428571</v>
      </c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XARA</dc:creator>
  <cp:keywords/>
  <dc:description/>
  <cp:lastModifiedBy>antonia</cp:lastModifiedBy>
  <dcterms:created xsi:type="dcterms:W3CDTF">2011-03-27T16:38:29Z</dcterms:created>
  <dcterms:modified xsi:type="dcterms:W3CDTF">2011-08-04T15:16:21Z</dcterms:modified>
  <cp:category/>
  <cp:version/>
  <cp:contentType/>
  <cp:contentStatus/>
</cp:coreProperties>
</file>