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Γρού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<sst xmlns="http://schemas.openxmlformats.org/spreadsheetml/2006/main" count="61" uniqueCount="52">
  <si>
    <t>ΓΡΟΥΤΑ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</si>
  <si>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</si>
  <si>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</si>
  <si>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</si>
  <si>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</si>
  <si>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</si>
  <si>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</si>
  <si>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</si>
  <si>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</si>
  <si>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</si>
  <si>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</si>
  <si>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</si>
  <si>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</si>
  <si>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</si>
  <si>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</si>
  <si>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</si>
  <si>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</si>
  <si>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</si>
  <si>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</si>
  <si>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</si>
  <si>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</si>
  <si>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</si>
  <si>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</si>
  <si>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φλιτζ σιμιγδάλι χονδρό</t>
  </si>
  <si>
    <t>1 κρεμμύδι ψιλοκομμένο</t>
  </si>
  <si>
    <t>αλάτι</t>
  </si>
  <si>
    <t>πιπέρι</t>
  </si>
  <si>
    <t>4 φλιτζ νερό</t>
  </si>
  <si>
    <t>μισό φλιτζ λάδι ελιάς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</si>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</sst>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I108" t="str">
            <v>tr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X108" t="str">
            <v>tr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M108" t="str">
            <v>tr</v>
          </cell>
          <cell r="AN108" t="str">
            <v>tr</v>
          </cell>
          <cell r="AO108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70" zoomScaleNormal="70" zoomScalePageLayoutView="70" workbookViewId="0" topLeftCell="A1">
      <selection activeCell="C13" sqref="C13"/>
    </sheetView>
  </sheetViews>
  <sheetFormatPr defaultColWidth="9.140625" defaultRowHeight="15"/>
  <cols>
    <col min="1" max="1" width="20.57421875" style="16" customWidth="1"/>
    <col min="2" max="3" width="9.140625" style="2" customWidth="1"/>
    <col min="4" max="4" width="11.57421875" style="2" customWidth="1"/>
    <col min="5" max="5" width="17.28125" style="2" customWidth="1"/>
    <col min="6" max="8" width="9.140625" style="2" customWidth="1"/>
    <col min="9" max="9" width="12.7109375" style="2" customWidth="1"/>
    <col min="10" max="12" width="9.140625" style="2" customWidth="1"/>
    <col min="13" max="13" width="12.7109375" style="2" customWidth="1"/>
    <col min="14" max="14" width="12.57421875" style="2" customWidth="1"/>
    <col min="15" max="15" width="10.57421875" style="2" customWidth="1"/>
    <col min="16" max="16" width="14.140625" style="2" customWidth="1"/>
    <col min="17" max="17" width="10.57421875" style="2" customWidth="1"/>
    <col min="18" max="18" width="11.8515625" style="2" customWidth="1"/>
    <col min="19" max="19" width="11.28125" style="2" customWidth="1"/>
    <col min="20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250</v>
      </c>
      <c r="C5" s="8">
        <f>2.5*'[1]ΣΥΣΤΑΣΗ ΤΡΟΦΙΜΩΝ'!B78</f>
        <v>900</v>
      </c>
      <c r="D5" s="8">
        <f>2.5*'[1]ΣΥΣΤΑΣΗ ΤΡΟΦΙΜΩΝ'!C78</f>
        <v>31.675</v>
      </c>
      <c r="E5" s="8">
        <f>2.5*'[1]ΣΥΣΤΑΣΗ ΤΡΟΦΙΜΩΝ'!D78</f>
        <v>182.075</v>
      </c>
      <c r="F5" s="8">
        <f>2.5*'[1]ΣΥΣΤΑΣΗ ΤΡΟΦΙΜΩΝ'!E78</f>
        <v>31.7</v>
      </c>
      <c r="G5" s="8">
        <f>2.5*'[1]ΣΥΣΤΑΣΗ ΤΡΟΦΙΜΩΝ'!F78</f>
        <v>2.625</v>
      </c>
      <c r="H5" s="8">
        <f>2.5*'[1]ΣΥΣΤΑΣΗ ΤΡΟΦΙΜΩΝ'!G78</f>
        <v>0</v>
      </c>
      <c r="I5" s="8">
        <f>2.5*'[1]ΣΥΣΤΑΣΗ ΤΡΟΦΙΜΩΝ'!H78</f>
        <v>0</v>
      </c>
      <c r="J5" s="8">
        <f>2.5*'[1]ΣΥΣΤΑΣΗ ΤΡΟΦΙΜΩΝ'!I78</f>
        <v>0</v>
      </c>
      <c r="K5" s="8">
        <f>2.5*'[1]ΣΥΣΤΑΣΗ ΤΡΟΦΙΜΩΝ'!J78</f>
        <v>0</v>
      </c>
      <c r="L5" s="8">
        <f>2.5*'[1]ΣΥΣΤΑΣΗ ΤΡΟΦΙΜΩΝ'!K78</f>
        <v>42.5</v>
      </c>
      <c r="M5" s="8">
        <f>2.5*'[1]ΣΥΣΤΑΣΗ ΤΡΟΦΙΜΩΝ'!L78</f>
        <v>340</v>
      </c>
      <c r="N5" s="8">
        <f>2.5*'[1]ΣΥΣΤΑΣΗ ΤΡΟΦΙΜΩΝ'!M78</f>
        <v>117.5</v>
      </c>
      <c r="O5" s="8">
        <f>2.5*'[1]ΣΥΣΤΑΣΗ ΤΡΟΦΙΜΩΝ'!N78</f>
        <v>0</v>
      </c>
      <c r="P5" s="8">
        <f>2.5*'[1]ΣΥΣΤΑΣΗ ΤΡΟΦΙΜΩΝ'!O78</f>
        <v>1.5474999999999999</v>
      </c>
      <c r="Q5" s="8">
        <f>2.5*'[1]ΣΥΣΤΑΣΗ ΤΡΟΦΙΜΩΝ'!P78</f>
        <v>2.5</v>
      </c>
      <c r="R5" s="8">
        <f>2.5*'[1]ΣΥΣΤΑΣΗ ΤΡΟΦΙΜΩΝ'!Q78</f>
        <v>465</v>
      </c>
      <c r="S5" s="8">
        <f>2.5*'[1]ΣΥΣΤΑΣΗ ΤΡΟΦΙΜΩΝ'!R78</f>
        <v>3.075</v>
      </c>
      <c r="T5" s="8">
        <f>2.5*'[1]ΣΥΣΤΑΣΗ ΤΡΟΦΙΜΩΝ'!S78</f>
        <v>2.625</v>
      </c>
      <c r="U5" s="8">
        <f>2.5*'[1]ΣΥΣΤΑΣΗ ΤΡΟΦΙΜΩΝ'!T78</f>
        <v>0.47250000000000003</v>
      </c>
      <c r="V5" s="9">
        <f>2.5*'[1]ΣΥΣΤΑΣΗ ΤΡΟΦΙΜΩΝ'!U78</f>
        <v>0</v>
      </c>
    </row>
    <row r="6" spans="1:22" ht="28.5">
      <c r="A6" s="10" t="s">
        <v>24</v>
      </c>
      <c r="B6" s="11">
        <v>85</v>
      </c>
      <c r="C6" s="11">
        <f>0.85*'[1]ΣΥΣΤΑΣΗ ΤΡΟΦΙΜΩΝ'!B108</f>
        <v>30.599999999999998</v>
      </c>
      <c r="D6" s="11">
        <f>0.85*'[1]ΣΥΣΤΑΣΗ ΤΡΟΦΙΜΩΝ'!C108</f>
        <v>75.64999999999999</v>
      </c>
      <c r="E6" s="11">
        <f>0.85*'[1]ΣΥΣΤΑΣΗ ΤΡΟΦΙΜΩΝ'!D108</f>
        <v>6.715</v>
      </c>
      <c r="F6" s="11">
        <f>0.85*'[1]ΣΥΣΤΑΣΗ ΤΡΟΦΙΜΩΝ'!E108</f>
        <v>1.02</v>
      </c>
      <c r="G6" s="11">
        <f>0.85*'[1]ΣΥΣΤΑΣΗ ΤΡΟΦΙΜΩΝ'!F108</f>
        <v>0.17</v>
      </c>
      <c r="H6" s="11">
        <f>0.85*'[1]ΣΥΣΤΑΣΗ ΤΡΟΦΙΜΩΝ'!G108</f>
        <v>1.275</v>
      </c>
      <c r="I6" s="11">
        <f>0.85*'[1]ΣΥΣΤΑΣΗ ΤΡΟΦΙΜΩΝ'!H108</f>
        <v>0</v>
      </c>
      <c r="J6" s="11" t="str">
        <f>'[1]ΣΥΣΤΑΣΗ ΤΡΟΦΙΜΩΝ'!I108</f>
        <v>tr</v>
      </c>
      <c r="K6" s="11">
        <f>0.85*'[1]ΣΥΣΤΑΣΗ ΤΡΟΦΙΜΩΝ'!J108</f>
        <v>4.76</v>
      </c>
      <c r="L6" s="11">
        <f>0.85*'[1]ΣΥΣΤΑΣΗ ΤΡΟΦΙΜΩΝ'!K108</f>
        <v>21.25</v>
      </c>
      <c r="M6" s="11">
        <f>0.85*'[1]ΣΥΣΤΑΣΗ ΤΡΟΦΙΜΩΝ'!L108</f>
        <v>25.5</v>
      </c>
      <c r="N6" s="11">
        <f>0.85*'[1]ΣΥΣΤΑΣΗ ΤΡΟΦΙΜΩΝ'!M108</f>
        <v>3.4</v>
      </c>
      <c r="O6" s="11">
        <f>0.85*'[1]ΣΥΣΤΑΣΗ ΤΡΟΦΙΜΩΝ'!N108</f>
        <v>21.25</v>
      </c>
      <c r="P6" s="11">
        <f>0.85*'[1]ΣΥΣΤΑΣΗ ΤΡΟΦΙΜΩΝ'!O108</f>
        <v>0.085</v>
      </c>
      <c r="Q6" s="11">
        <f>0.85*'[1]ΣΥΣΤΑΣΗ ΤΡΟΦΙΜΩΝ'!P108</f>
        <v>2.55</v>
      </c>
      <c r="R6" s="11">
        <f>0.85*'[1]ΣΥΣΤΑΣΗ ΤΡΟΦΙΜΩΝ'!Q108</f>
        <v>136</v>
      </c>
      <c r="S6" s="11">
        <f>0.85*'[1]ΣΥΣΤΑΣΗ ΤΡΟΦΙΜΩΝ'!R108</f>
        <v>0.255</v>
      </c>
      <c r="T6" s="11">
        <f>0.85*'[1]ΣΥΣΤΑΣΗ ΤΡΟΦΙΜΩΝ'!S108</f>
        <v>0.17</v>
      </c>
      <c r="U6" s="11">
        <f>0.85*'[1]ΣΥΣΤΑΣΗ ΤΡΟΦΙΜΩΝ'!T108</f>
        <v>0.0425</v>
      </c>
      <c r="V6" s="12">
        <f>0.85*'[1]ΣΥΣΤΑΣΗ ΤΡΟΦΙΜΩΝ'!U108</f>
        <v>0.85</v>
      </c>
    </row>
    <row r="7" spans="1:22" ht="14.25">
      <c r="A7" s="10" t="s">
        <v>25</v>
      </c>
      <c r="B7" s="11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3600</v>
      </c>
      <c r="P7" s="11"/>
      <c r="Q7" s="11">
        <v>2400</v>
      </c>
      <c r="R7" s="11"/>
      <c r="S7" s="11"/>
      <c r="T7" s="11"/>
      <c r="U7" s="11"/>
      <c r="V7" s="12"/>
    </row>
    <row r="8" spans="1:22" ht="14.25">
      <c r="A8" s="10" t="s">
        <v>26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22" ht="14.25">
      <c r="A9" s="10" t="s">
        <v>27</v>
      </c>
      <c r="B9" s="11">
        <v>920</v>
      </c>
      <c r="C9" s="11"/>
      <c r="D9" s="11">
        <v>920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>
      <c r="A10" s="10" t="s">
        <v>28</v>
      </c>
      <c r="B10" s="11">
        <v>110</v>
      </c>
      <c r="C10" s="11">
        <f>1.1*'[1]ΣΥΣΤΑΣΗ ΤΡΟΦΙΜΩΝ'!B22</f>
        <v>988.9000000000001</v>
      </c>
      <c r="D10" s="11" t="str">
        <f>'[1]ΣΥΣΤΑΣΗ ΤΡΟΦΙΜΩΝ'!C22</f>
        <v>tr</v>
      </c>
      <c r="E10" s="11" t="str">
        <f>'[1]ΣΥΣΤΑΣΗ ΤΡΟΦΙΜΩΝ'!D22</f>
        <v>tr</v>
      </c>
      <c r="F10" s="11" t="str">
        <f>'[1]ΣΥΣΤΑΣΗ ΤΡΟΦΙΜΩΝ'!E22</f>
        <v>tr</v>
      </c>
      <c r="G10" s="11">
        <f>1.1*'[1]ΣΥΣΤΑΣΗ ΤΡΟΦΙΜΩΝ'!F22</f>
        <v>109.89000000000001</v>
      </c>
      <c r="H10" s="11">
        <f>1.1*'[1]ΣΥΣΤΑΣΗ ΤΡΟΦΙΜΩΝ'!G22</f>
        <v>0</v>
      </c>
      <c r="I10" s="11">
        <f>1.1*'[1]ΣΥΣΤΑΣΗ ΤΡΟΦΙΜΩΝ'!H22</f>
        <v>0</v>
      </c>
      <c r="J10" s="11">
        <f>1.1*'[1]ΣΥΣΤΑΣΗ ΤΡΟΦΙΜΩΝ'!I22</f>
        <v>0</v>
      </c>
      <c r="K10" s="11">
        <f>1.1*'[1]ΣΥΣΤΑΣΗ ΤΡΟΦΙΜΩΝ'!J22</f>
        <v>0</v>
      </c>
      <c r="L10" s="11" t="str">
        <f>'[1]ΣΥΣΤΑΣΗ ΤΡΟΦΙΜΩΝ'!K22</f>
        <v>tr</v>
      </c>
      <c r="M10" s="11" t="str">
        <f>'[1]ΣΥΣΤΑΣΗ ΤΡΟΦΙΜΩΝ'!L22</f>
        <v>tr</v>
      </c>
      <c r="N10" s="11" t="str">
        <f>'[1]ΣΥΣΤΑΣΗ ΤΡΟΦΙΜΩΝ'!M22</f>
        <v>tr</v>
      </c>
      <c r="O10" s="11">
        <f>'[1]ΣΥΣΤΑΣΗ ΤΡΟΦΙΜΩΝ'!N22</f>
        <v>0</v>
      </c>
      <c r="P10" s="11">
        <f>'[1]ΣΥΣΤΑΣΗ ΤΡΟΦΙΜΩΝ'!O22</f>
        <v>0</v>
      </c>
      <c r="Q10" s="11" t="str">
        <f>'[1]ΣΥΣΤΑΣΗ ΤΡΟΦΙΜΩΝ'!P22</f>
        <v>tr</v>
      </c>
      <c r="R10" s="11" t="str">
        <f>'[1]ΣΥΣΤΑΣΗ ΤΡΟΦΙΜΩΝ'!Q22</f>
        <v>n</v>
      </c>
      <c r="S10" s="11" t="str">
        <f>'[1]ΣΥΣΤΑΣΗ ΤΡΟΦΙΜΩΝ'!R22</f>
        <v>tr</v>
      </c>
      <c r="T10" s="11" t="str">
        <f>'[1]ΣΥΣΤΑΣΗ ΤΡΟΦΙΜΩΝ'!S22</f>
        <v>tr</v>
      </c>
      <c r="U10" s="11" t="str">
        <f>'[1]ΣΥΣΤΑΣΗ ΤΡΟΦΙΜΩΝ'!T22</f>
        <v>tr</v>
      </c>
      <c r="V10" s="12" t="str">
        <f>'[1]ΣΥΣΤΑΣΗ ΤΡΟΦΙΜΩΝ'!U22</f>
        <v>tr</v>
      </c>
    </row>
    <row r="11" spans="1:22" ht="14.25">
      <c r="A11" s="10" t="s">
        <v>29</v>
      </c>
      <c r="B11" s="11">
        <f aca="true" t="shared" si="0" ref="B11:V11">SUM(B5:B10)</f>
        <v>1371</v>
      </c>
      <c r="C11" s="11">
        <f t="shared" si="0"/>
        <v>1919.5</v>
      </c>
      <c r="D11" s="11">
        <f t="shared" si="0"/>
        <v>1027.325</v>
      </c>
      <c r="E11" s="11">
        <f t="shared" si="0"/>
        <v>188.79</v>
      </c>
      <c r="F11" s="11">
        <f t="shared" si="0"/>
        <v>32.72</v>
      </c>
      <c r="G11" s="11">
        <f t="shared" si="0"/>
        <v>112.68500000000002</v>
      </c>
      <c r="H11" s="11">
        <f t="shared" si="0"/>
        <v>1.275</v>
      </c>
      <c r="I11" s="11">
        <f t="shared" si="0"/>
        <v>0</v>
      </c>
      <c r="J11" s="11">
        <f t="shared" si="0"/>
        <v>0</v>
      </c>
      <c r="K11" s="11">
        <f t="shared" si="0"/>
        <v>4.76</v>
      </c>
      <c r="L11" s="11">
        <f t="shared" si="0"/>
        <v>63.75</v>
      </c>
      <c r="M11" s="11">
        <f t="shared" si="0"/>
        <v>365.5</v>
      </c>
      <c r="N11" s="11">
        <f t="shared" si="0"/>
        <v>120.9</v>
      </c>
      <c r="O11" s="11">
        <f t="shared" si="0"/>
        <v>3621.25</v>
      </c>
      <c r="P11" s="11">
        <f t="shared" si="0"/>
        <v>1.6324999999999998</v>
      </c>
      <c r="Q11" s="11">
        <f t="shared" si="0"/>
        <v>2405.05</v>
      </c>
      <c r="R11" s="11">
        <f t="shared" si="0"/>
        <v>601</v>
      </c>
      <c r="S11" s="11">
        <f t="shared" si="0"/>
        <v>3.33</v>
      </c>
      <c r="T11" s="11">
        <f t="shared" si="0"/>
        <v>2.795</v>
      </c>
      <c r="U11" s="11">
        <f t="shared" si="0"/>
        <v>0.515</v>
      </c>
      <c r="V11" s="12">
        <f t="shared" si="0"/>
        <v>0.85</v>
      </c>
    </row>
    <row r="12" spans="1:22" ht="28.5">
      <c r="A12" s="10" t="s">
        <v>30</v>
      </c>
      <c r="B12" s="11">
        <v>100</v>
      </c>
      <c r="C12" s="11">
        <f aca="true" t="shared" si="1" ref="C12:V12">100*C11/$B$11</f>
        <v>140.0072939460248</v>
      </c>
      <c r="D12" s="11">
        <f t="shared" si="1"/>
        <v>74.93253099927061</v>
      </c>
      <c r="E12" s="11">
        <f t="shared" si="1"/>
        <v>13.77024070021882</v>
      </c>
      <c r="F12" s="11">
        <f t="shared" si="1"/>
        <v>2.386579139314369</v>
      </c>
      <c r="G12" s="11">
        <f t="shared" si="1"/>
        <v>8.219183078045225</v>
      </c>
      <c r="H12" s="11">
        <f t="shared" si="1"/>
        <v>0.09299781181619254</v>
      </c>
      <c r="I12" s="11">
        <f t="shared" si="1"/>
        <v>0</v>
      </c>
      <c r="J12" s="11">
        <f t="shared" si="1"/>
        <v>0</v>
      </c>
      <c r="K12" s="11">
        <f t="shared" si="1"/>
        <v>0.34719183078045224</v>
      </c>
      <c r="L12" s="11">
        <f t="shared" si="1"/>
        <v>4.649890590809628</v>
      </c>
      <c r="M12" s="11">
        <f t="shared" si="1"/>
        <v>26.659372720641866</v>
      </c>
      <c r="N12" s="11">
        <f t="shared" si="1"/>
        <v>8.818380743982495</v>
      </c>
      <c r="O12" s="11">
        <f t="shared" si="1"/>
        <v>264.13202042304886</v>
      </c>
      <c r="P12" s="11">
        <f t="shared" si="1"/>
        <v>0.11907366885485045</v>
      </c>
      <c r="Q12" s="11">
        <f t="shared" si="1"/>
        <v>175.4230488694384</v>
      </c>
      <c r="R12" s="11">
        <f t="shared" si="1"/>
        <v>43.83661560904449</v>
      </c>
      <c r="S12" s="11">
        <f t="shared" si="1"/>
        <v>0.24288840262582057</v>
      </c>
      <c r="T12" s="11">
        <f t="shared" si="1"/>
        <v>0.2038657913931437</v>
      </c>
      <c r="U12" s="11">
        <f t="shared" si="1"/>
        <v>0.03756382202771699</v>
      </c>
      <c r="V12" s="12">
        <f t="shared" si="1"/>
        <v>0.06199854121079504</v>
      </c>
    </row>
    <row r="13" spans="1:22" ht="42.75">
      <c r="A13" s="13" t="s">
        <v>31</v>
      </c>
      <c r="B13" s="14">
        <v>196.08</v>
      </c>
      <c r="C13" s="14">
        <f>196.08*C12/100</f>
        <v>274.5263019693654</v>
      </c>
      <c r="D13" s="14">
        <f>196.08*D12/100-96.08</f>
        <v>50.847706783369844</v>
      </c>
      <c r="E13" s="14">
        <f aca="true" t="shared" si="2" ref="E13:V13">196.08*E12/100</f>
        <v>27.000687964989062</v>
      </c>
      <c r="F13" s="14">
        <f t="shared" si="2"/>
        <v>4.679604376367616</v>
      </c>
      <c r="G13" s="14">
        <f t="shared" si="2"/>
        <v>16.116174179431077</v>
      </c>
      <c r="H13" s="14">
        <f t="shared" si="2"/>
        <v>0.18235010940919036</v>
      </c>
      <c r="I13" s="14">
        <f t="shared" si="2"/>
        <v>0</v>
      </c>
      <c r="J13" s="14">
        <f t="shared" si="2"/>
        <v>0</v>
      </c>
      <c r="K13" s="14">
        <f t="shared" si="2"/>
        <v>0.6807737417943107</v>
      </c>
      <c r="L13" s="14">
        <f t="shared" si="2"/>
        <v>9.117505470459518</v>
      </c>
      <c r="M13" s="14">
        <f t="shared" si="2"/>
        <v>52.27369803063458</v>
      </c>
      <c r="N13" s="14">
        <f t="shared" si="2"/>
        <v>17.291080962800876</v>
      </c>
      <c r="O13" s="14">
        <f t="shared" si="2"/>
        <v>517.9100656455142</v>
      </c>
      <c r="P13" s="14">
        <f t="shared" si="2"/>
        <v>0.23347964989059075</v>
      </c>
      <c r="Q13" s="14">
        <f t="shared" si="2"/>
        <v>343.9695142231948</v>
      </c>
      <c r="R13" s="14">
        <f t="shared" si="2"/>
        <v>85.95483588621444</v>
      </c>
      <c r="S13" s="14">
        <f t="shared" si="2"/>
        <v>0.47625557986870903</v>
      </c>
      <c r="T13" s="14">
        <f t="shared" si="2"/>
        <v>0.39974004376367617</v>
      </c>
      <c r="U13" s="14">
        <f t="shared" si="2"/>
        <v>0.07365514223194748</v>
      </c>
      <c r="V13" s="15">
        <f t="shared" si="2"/>
        <v>0.1215667396061269</v>
      </c>
    </row>
    <row r="14" spans="23:47" ht="14.25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7" spans="1:22" ht="45">
      <c r="A17" s="17"/>
      <c r="B17" s="18" t="s">
        <v>32</v>
      </c>
      <c r="C17" s="5" t="s">
        <v>33</v>
      </c>
      <c r="D17" s="5" t="s">
        <v>34</v>
      </c>
      <c r="E17" s="5" t="s">
        <v>35</v>
      </c>
      <c r="F17" s="5" t="s">
        <v>36</v>
      </c>
      <c r="G17" s="5" t="s">
        <v>37</v>
      </c>
      <c r="H17" s="5" t="s">
        <v>38</v>
      </c>
      <c r="I17" s="5" t="s">
        <v>39</v>
      </c>
      <c r="J17" s="5" t="s">
        <v>40</v>
      </c>
      <c r="K17" s="5" t="s">
        <v>41</v>
      </c>
      <c r="L17" s="5" t="s">
        <v>42</v>
      </c>
      <c r="M17" s="5" t="s">
        <v>43</v>
      </c>
      <c r="N17" s="5" t="s">
        <v>44</v>
      </c>
      <c r="O17" s="5" t="s">
        <v>45</v>
      </c>
      <c r="P17" s="5" t="s">
        <v>46</v>
      </c>
      <c r="Q17" s="5" t="s">
        <v>47</v>
      </c>
      <c r="R17" s="5" t="s">
        <v>48</v>
      </c>
      <c r="S17" s="5" t="s">
        <v>49</v>
      </c>
      <c r="T17" s="5" t="s">
        <v>50</v>
      </c>
      <c r="U17" s="6" t="s">
        <v>51</v>
      </c>
      <c r="V17" s="3"/>
    </row>
    <row r="18" spans="1:21" ht="14.25">
      <c r="A18" s="7" t="s">
        <v>23</v>
      </c>
      <c r="B18" s="8">
        <f>2.5*'[1]ΣΥΣΤΑΣΗ ΤΡΟΦΙΜΩΝ'!V78</f>
        <v>0</v>
      </c>
      <c r="C18" s="8">
        <f>2.5*'[1]ΣΥΣΤΑΣΗ ΤΡΟΦΙΜΩΝ'!W78*0.8</f>
        <v>0.56</v>
      </c>
      <c r="D18" s="8">
        <f>2.5*'[1]ΣΥΣΤΑΣΗ ΤΡΟΦΙΜΩΝ'!X78*0.9</f>
        <v>0.18000000000000002</v>
      </c>
      <c r="E18" s="8">
        <f>2.5*'[1]ΣΥΣΤΑΣΗ ΤΡΟΦΙΜΩΝ'!Y78</f>
        <v>0</v>
      </c>
      <c r="F18" s="8">
        <f>2.5*'[1]ΣΥΣΤΑΣΗ ΤΡΟΦΙΜΩΝ'!Z78*0.9</f>
        <v>7.447500000000001</v>
      </c>
      <c r="G18" s="8">
        <f>2.5*'[1]ΣΥΣΤΑΣΗ ΤΡΟΦΙΜΩΝ'!AA78*0.9</f>
        <v>0.23175</v>
      </c>
      <c r="H18" s="8">
        <f>2.5*'[1]ΣΥΣΤΑΣΗ ΤΡΟΦΙΜΩΝ'!AB78</f>
        <v>0</v>
      </c>
      <c r="I18" s="8">
        <f>2.5*'[1]ΣΥΣΤΑΣΗ ΤΡΟΦΙΜΩΝ'!AC78*0.7</f>
        <v>125.99999999999999</v>
      </c>
      <c r="J18" s="8">
        <f>2.5*'[1]ΣΥΣΤΑΣΗ ΤΡΟΦΙΜΩΝ'!AD78</f>
        <v>0</v>
      </c>
      <c r="K18" s="8">
        <f>2.5*'[1]ΣΥΣΤΑΣΗ ΤΡΟΦΙΜΩΝ'!AE78</f>
        <v>0</v>
      </c>
      <c r="L18" s="8">
        <f>2.5*'[1]ΣΥΣΤΑΣΗ ΤΡΟΦΙΜΩΝ'!AF78</f>
        <v>0</v>
      </c>
      <c r="M18" s="8">
        <f>2.5*'[1]ΣΥΣΤΑΣΗ ΤΡΟΦΙΜΩΝ'!AG78</f>
        <v>0</v>
      </c>
      <c r="N18" s="8">
        <f>'[1]ΣΥΣΤΑΣΗ ΤΡΟΦΙΜΩΝ'!AH78</f>
        <v>2.6250000000000004</v>
      </c>
      <c r="O18" s="8">
        <f>'[1]ΣΥΣΤΑΣΗ ΤΡΟΦΙΜΩΝ'!AI78</f>
        <v>14.088888888888889</v>
      </c>
      <c r="P18" s="8">
        <f>'[1]ΣΥΣΤΑΣΗ ΤΡΟΦΙΜΩΝ'!AJ78</f>
        <v>80.92222222222222</v>
      </c>
      <c r="Q18" s="8">
        <f>'[1]ΣΥΣΤΑΣΗ ΤΡΟΦΙΜΩΝ'!AK78</f>
        <v>0.375</v>
      </c>
      <c r="R18" s="8">
        <f>'[1]ΣΥΣΤΑΣΗ ΤΡΟΦΙΜΩΝ'!AL78</f>
        <v>0</v>
      </c>
      <c r="S18" s="8">
        <f>2.5*'[1]ΣΥΣΤΑΣΗ ΤΡΟΦΙΜΩΝ'!AM78</f>
        <v>0.375</v>
      </c>
      <c r="T18" s="8">
        <f>2.5*'[1]ΣΥΣΤΑΣΗ ΤΡΟΦΙΜΩΝ'!AN78</f>
        <v>0.31</v>
      </c>
      <c r="U18" s="9">
        <f>2.5*'[1]ΣΥΣΤΑΣΗ ΤΡΟΦΙΜΩΝ'!AO78</f>
        <v>1.075</v>
      </c>
    </row>
    <row r="19" spans="1:21" ht="28.5">
      <c r="A19" s="10" t="s">
        <v>24</v>
      </c>
      <c r="B19" s="11">
        <f>0.85*'[1]ΣΥΣΤΑΣΗ ΤΡΟΦΙΜΩΝ'!V108</f>
        <v>2.55</v>
      </c>
      <c r="C19" s="11">
        <f>0.85*'[1]ΣΥΣΤΑΣΗ ΤΡΟΦΙΜΩΝ'!W108*0.9</f>
        <v>0.09945</v>
      </c>
      <c r="D19" s="11" t="str">
        <f>'[1]ΣΥΣΤΑΣΗ ΤΡΟΦΙΜΩΝ'!X108</f>
        <v>tr</v>
      </c>
      <c r="E19" s="11">
        <f>0.85*'[1]ΣΥΣΤΑΣΗ ΤΡΟΦΙΜΩΝ'!Y108*0.9</f>
        <v>7.65</v>
      </c>
      <c r="F19" s="11">
        <f>0.85*'[1]ΣΥΣΤΑΣΗ ΤΡΟΦΙΜΩΝ'!Z108*0.95</f>
        <v>0.5652499999999999</v>
      </c>
      <c r="G19" s="11">
        <f>0.85*'[1]ΣΥΣΤΑΣΗ ΤΡΟΦΙΜΩΝ'!AA108*0.95</f>
        <v>0.1615</v>
      </c>
      <c r="H19" s="11">
        <f>0.85*'[1]ΣΥΣΤΑΣΗ ΤΡΟΦΙΜΩΝ'!AB108</f>
        <v>0</v>
      </c>
      <c r="I19" s="11">
        <f>0.85*'[1]ΣΥΣΤΑΣΗ ΤΡΟΦΙΜΩΝ'!AC108*0.8</f>
        <v>11.56</v>
      </c>
      <c r="J19" s="11">
        <f>0.85*'[1]ΣΥΣΤΑΣΗ ΤΡΟΦΙΜΩΝ'!AD108*0.75</f>
        <v>3.1875</v>
      </c>
      <c r="K19" s="11">
        <f>0.85*'[1]ΣΥΣΤΑΣΗ ΤΡΟΦΙΜΩΝ'!AE108</f>
        <v>0</v>
      </c>
      <c r="L19" s="11">
        <f>0.85*'[1]ΣΥΣΤΑΣΗ ΤΡΟΦΙΜΩΝ'!AF108</f>
        <v>0</v>
      </c>
      <c r="M19" s="11">
        <f>0.85*'[1]ΣΥΣΤΑΣΗ ΤΡΟΦΙΜΩΝ'!AG108</f>
        <v>0.2635</v>
      </c>
      <c r="N19" s="11">
        <f>'[1]ΣΥΣΤΑΣΗ ΤΡΟΦΙΜΩΝ'!AH108</f>
        <v>5</v>
      </c>
      <c r="O19" s="11">
        <f>'[1]ΣΥΣΤΑΣΗ ΤΡΟΦΙΜΩΝ'!AI108</f>
        <v>13.333333333333334</v>
      </c>
      <c r="P19" s="11">
        <f>'[1]ΣΥΣΤΑΣΗ ΤΡΟΦΙΜΩΝ'!AJ108</f>
        <v>87.77777777777777</v>
      </c>
      <c r="Q19" s="11">
        <f>'[1]ΣΥΣΤΑΣΗ ΤΡΟΦΙΜΩΝ'!AK108</f>
        <v>0</v>
      </c>
      <c r="R19" s="11">
        <f>'[1]ΣΥΣΤΑΣΗ ΤΡΟΦΙΜΩΝ'!AL108</f>
        <v>62.22222222222222</v>
      </c>
      <c r="S19" s="11" t="str">
        <f>'[1]ΣΥΣΤΑΣΗ ΤΡΟΦΙΜΩΝ'!AM108</f>
        <v>tr</v>
      </c>
      <c r="T19" s="11" t="str">
        <f>'[1]ΣΥΣΤΑΣΗ ΤΡΟΦΙΜΩΝ'!AN108</f>
        <v>tr</v>
      </c>
      <c r="U19" s="12">
        <f>0.85*'[1]ΣΥΣΤΑΣΗ ΤΡΟΦΙΜΩΝ'!AO108</f>
        <v>0.085</v>
      </c>
    </row>
    <row r="20" spans="1:21" ht="14.25">
      <c r="A20" s="10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1:21" ht="14.25">
      <c r="A21" s="10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4.25">
      <c r="A22" s="10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1:21" ht="14.25">
      <c r="A23" s="10" t="s">
        <v>28</v>
      </c>
      <c r="B23" s="11" t="str">
        <f>'[1]ΣΥΣΤΑΣΗ ΤΡΟΦΙΜΩΝ'!V22</f>
        <v>n</v>
      </c>
      <c r="C23" s="11" t="str">
        <f>'[1]ΣΥΣΤΑΣΗ ΤΡΟΦΙΜΩΝ'!W22</f>
        <v>tr</v>
      </c>
      <c r="D23" s="11" t="str">
        <f>'[1]ΣΥΣΤΑΣΗ ΤΡΟΦΙΜΩΝ'!X22</f>
        <v>tr</v>
      </c>
      <c r="E23" s="11" t="str">
        <f>'[1]ΣΥΣΤΑΣΗ ΤΡΟΦΙΜΩΝ'!Y22</f>
        <v>n</v>
      </c>
      <c r="F23" s="11" t="str">
        <f>'[1]ΣΥΣΤΑΣΗ ΤΡΟΦΙΜΩΝ'!Z22</f>
        <v>tr</v>
      </c>
      <c r="G23" s="11" t="str">
        <f>'[1]ΣΥΣΤΑΣΗ ΤΡΟΦΙΜΩΝ'!AA22</f>
        <v>tr</v>
      </c>
      <c r="H23" s="11">
        <f>'[1]ΣΥΣΤΑΣΗ ΤΡΟΦΙΜΩΝ'!AB22</f>
        <v>0</v>
      </c>
      <c r="I23" s="11" t="str">
        <f>'[1]ΣΥΣΤΑΣΗ ΤΡΟΦΙΜΩΝ'!AC22</f>
        <v>tr</v>
      </c>
      <c r="J23" s="11">
        <f>1.1*'[1]ΣΥΣΤΑΣΗ ΤΡΟΦΙΜΩΝ'!AD22</f>
        <v>0</v>
      </c>
      <c r="K23" s="11">
        <f>1.1*'[1]ΣΥΣΤΑΣΗ ΤΡΟΦΙΜΩΝ'!AE22</f>
        <v>0</v>
      </c>
      <c r="L23" s="11">
        <f>1.1*'[1]ΣΥΣΤΑΣΗ ΤΡΟΦΙΜΩΝ'!AF22</f>
        <v>0</v>
      </c>
      <c r="M23" s="11">
        <f>1.1*'[1]ΣΥΣΤΑΣΗ ΤΡΟΦΙΜΩΝ'!AG22</f>
        <v>5.61</v>
      </c>
      <c r="N23" s="11">
        <f>'[1]ΣΥΣΤΑΣΗ ΤΡΟΦΙΜΩΝ'!AH22</f>
        <v>100.0111234705228</v>
      </c>
      <c r="O23" s="11">
        <v>0</v>
      </c>
      <c r="P23" s="11">
        <v>0</v>
      </c>
      <c r="Q23" s="11">
        <f>'[1]ΣΥΣΤΑΣΗ ΤΡΟΦΙΜΩΝ'!AK22</f>
        <v>14.015572858731923</v>
      </c>
      <c r="R23" s="11">
        <f>'[1]ΣΥΣΤΑΣΗ ΤΡΟΦΙΜΩΝ'!AL22</f>
        <v>0</v>
      </c>
      <c r="S23" s="11">
        <f>1.1*'[1]ΣΥΣΤΑΣΗ ΤΡΟΦΙΜΩΝ'!AM22</f>
        <v>15.400000000000002</v>
      </c>
      <c r="T23" s="11">
        <f>1.1*'[1]ΣΥΣΤΑΣΗ ΤΡΟΦΙΜΩΝ'!AN22</f>
        <v>76.67000000000002</v>
      </c>
      <c r="U23" s="12">
        <f>1.1*'[1]ΣΥΣΤΑΣΗ ΤΡΟΦΙΜΩΝ'!AO22</f>
        <v>12.32</v>
      </c>
    </row>
    <row r="24" spans="1:21" ht="14.25">
      <c r="A24" s="10" t="s">
        <v>29</v>
      </c>
      <c r="B24" s="11">
        <f aca="true" t="shared" si="3" ref="B24:M24">SUM(B18:B23)</f>
        <v>2.55</v>
      </c>
      <c r="C24" s="11">
        <f t="shared" si="3"/>
        <v>0.6594500000000001</v>
      </c>
      <c r="D24" s="11">
        <f t="shared" si="3"/>
        <v>0.18000000000000002</v>
      </c>
      <c r="E24" s="11">
        <f t="shared" si="3"/>
        <v>7.65</v>
      </c>
      <c r="F24" s="11">
        <f t="shared" si="3"/>
        <v>8.01275</v>
      </c>
      <c r="G24" s="11">
        <f t="shared" si="3"/>
        <v>0.39325</v>
      </c>
      <c r="H24" s="11">
        <f t="shared" si="3"/>
        <v>0</v>
      </c>
      <c r="I24" s="11">
        <f t="shared" si="3"/>
        <v>137.55999999999997</v>
      </c>
      <c r="J24" s="11">
        <f t="shared" si="3"/>
        <v>3.1875</v>
      </c>
      <c r="K24" s="11">
        <f t="shared" si="3"/>
        <v>0</v>
      </c>
      <c r="L24" s="11">
        <f t="shared" si="3"/>
        <v>0</v>
      </c>
      <c r="M24" s="11">
        <f t="shared" si="3"/>
        <v>5.8735</v>
      </c>
      <c r="N24" s="19">
        <f>9*G11*100/C11</f>
        <v>52.83485282625684</v>
      </c>
      <c r="O24" s="19">
        <f>4*F11*100/C11</f>
        <v>6.818442302682991</v>
      </c>
      <c r="P24" s="19">
        <f>4*E11*100/C11</f>
        <v>39.34149518103673</v>
      </c>
      <c r="Q24" s="11">
        <f>9*S24*100/C11</f>
        <v>7.396457410784059</v>
      </c>
      <c r="R24" s="11">
        <f>4*K11*100/C11</f>
        <v>0.9919249804636624</v>
      </c>
      <c r="S24" s="11">
        <f>SUM(S18:S23)</f>
        <v>15.775000000000002</v>
      </c>
      <c r="T24" s="11">
        <f>SUM(T18:T23)</f>
        <v>76.98000000000002</v>
      </c>
      <c r="U24" s="12">
        <f>SUM(U18:U23)</f>
        <v>13.48</v>
      </c>
    </row>
    <row r="25" spans="1:21" ht="28.5">
      <c r="A25" s="10" t="s">
        <v>30</v>
      </c>
      <c r="B25" s="11">
        <f aca="true" t="shared" si="4" ref="B25:M25">100*B24/$B$11</f>
        <v>0.1859956236323851</v>
      </c>
      <c r="C25" s="11">
        <f t="shared" si="4"/>
        <v>0.048099927060539754</v>
      </c>
      <c r="D25" s="11">
        <f t="shared" si="4"/>
        <v>0.013129102844638953</v>
      </c>
      <c r="E25" s="11">
        <f t="shared" si="4"/>
        <v>0.5579868708971554</v>
      </c>
      <c r="F25" s="11">
        <f t="shared" si="4"/>
        <v>0.5844456601021153</v>
      </c>
      <c r="G25" s="11">
        <f t="shared" si="4"/>
        <v>0.028683442742523702</v>
      </c>
      <c r="H25" s="11">
        <f t="shared" si="4"/>
        <v>0</v>
      </c>
      <c r="I25" s="11">
        <f t="shared" si="4"/>
        <v>10.033552151714076</v>
      </c>
      <c r="J25" s="11">
        <f t="shared" si="4"/>
        <v>0.2324945295404814</v>
      </c>
      <c r="K25" s="11">
        <f t="shared" si="4"/>
        <v>0</v>
      </c>
      <c r="L25" s="11">
        <f t="shared" si="4"/>
        <v>0</v>
      </c>
      <c r="M25" s="11">
        <f t="shared" si="4"/>
        <v>0.42840991976659376</v>
      </c>
      <c r="N25" s="11"/>
      <c r="O25" s="11"/>
      <c r="P25" s="11"/>
      <c r="Q25" s="11"/>
      <c r="R25" s="11"/>
      <c r="S25" s="11">
        <f>100*S24/$B$11</f>
        <v>1.1506199854121082</v>
      </c>
      <c r="T25" s="11">
        <f>100*T24/$B$11</f>
        <v>5.614879649890592</v>
      </c>
      <c r="U25" s="12">
        <f>100*U24/$B$11</f>
        <v>0.9832239241429613</v>
      </c>
    </row>
    <row r="26" spans="1:21" ht="42.75">
      <c r="A26" s="13" t="s">
        <v>31</v>
      </c>
      <c r="B26" s="14">
        <f aca="true" t="shared" si="5" ref="B26:M26">196.08*B25/100</f>
        <v>0.3647002188183807</v>
      </c>
      <c r="C26" s="14">
        <f t="shared" si="5"/>
        <v>0.09431433698030636</v>
      </c>
      <c r="D26" s="14">
        <f t="shared" si="5"/>
        <v>0.025743544857768058</v>
      </c>
      <c r="E26" s="14">
        <f t="shared" si="5"/>
        <v>1.0941006564551423</v>
      </c>
      <c r="F26" s="14">
        <f t="shared" si="5"/>
        <v>1.1459810503282277</v>
      </c>
      <c r="G26" s="14">
        <f t="shared" si="5"/>
        <v>0.056242494529540485</v>
      </c>
      <c r="H26" s="14">
        <f t="shared" si="5"/>
        <v>0</v>
      </c>
      <c r="I26" s="14">
        <f t="shared" si="5"/>
        <v>19.67378905908096</v>
      </c>
      <c r="J26" s="14">
        <f t="shared" si="5"/>
        <v>0.4558752735229759</v>
      </c>
      <c r="K26" s="14">
        <f t="shared" si="5"/>
        <v>0</v>
      </c>
      <c r="L26" s="14">
        <f t="shared" si="5"/>
        <v>0</v>
      </c>
      <c r="M26" s="14">
        <f t="shared" si="5"/>
        <v>0.8400261706783371</v>
      </c>
      <c r="N26" s="14"/>
      <c r="O26" s="14"/>
      <c r="P26" s="14"/>
      <c r="Q26" s="14"/>
      <c r="R26" s="14"/>
      <c r="S26" s="14">
        <f>196.08*S25/100</f>
        <v>2.256135667396062</v>
      </c>
      <c r="T26" s="14">
        <f>196.08*T25/100</f>
        <v>11.009656017505474</v>
      </c>
      <c r="U26" s="15">
        <f>196.08*U25/100</f>
        <v>1.9279054704595189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2011-08-04T07:15:50Z</dcterms:created>
  <dcterms:modified xsi:type="dcterms:W3CDTF">2011-08-04T07:16:30Z</dcterms:modified>
  <cp:category/>
  <cp:version/>
  <cp:contentType/>
  <cp:contentStatus/>
</cp:coreProperties>
</file>