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Πουργούρι πιλάφ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<sst xmlns="http://schemas.openxmlformats.org/spreadsheetml/2006/main" count="88" uniqueCount="54">
  <si>
    <t>ΠΟΥΡΓΟΥΡΙ ΠΙΛΑΦΙ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</si>
  <si>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</si>
  <si>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</si>
  <si>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</si>
  <si>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</si>
  <si>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</si>
  <si>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</si>
  <si>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</si>
  <si>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</si>
  <si>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</si>
  <si>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</si>
  <si>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</si>
  <si>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</si>
  <si>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</si>
  <si>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</si>
  <si>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</si>
  <si>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</si>
  <si>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</si>
  <si>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</si>
  <si>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</si>
  <si>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</si>
  <si>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</si>
  <si>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</si>
  <si>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1/3 φλιτζ ελαιόλαδο</t>
  </si>
  <si>
    <t>tr</t>
  </si>
  <si>
    <t>1 κρεμμυδάκι ψιλοκομμένο</t>
  </si>
  <si>
    <t>λίγο φιδέ</t>
  </si>
  <si>
    <t>2 ντομάτες ψιλοκομμένες</t>
  </si>
  <si>
    <t>n</t>
  </si>
  <si>
    <t>2 1/2 φλιτζ ζεστό νερό</t>
  </si>
  <si>
    <t>2 φλιτζ πουργούρι</t>
  </si>
  <si>
    <t>ΣΥΝΟΛΟ</t>
  </si>
  <si>
    <t>ΣΥΝΟΛΟ ΣΕ 100g ΩΜΟΥ ΠΡΟΪΟΝΤΟΣ</t>
  </si>
  <si>
    <t>ΣΥΝΟΛΟ ΣΕ 100g ΕΤΟΙΜΟΥ ΠΡΟΪΟΝΤΟΣ (-37%)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</si>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</sst>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0" fontId="0" fillId="0" borderId="0" xfId="56" applyAlignment="1">
      <alignment wrapTex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10" xfId="56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>
      <alignment/>
      <protection/>
    </xf>
    <xf numFmtId="0" fontId="0" fillId="0" borderId="13" xfId="56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0" fontId="0" fillId="0" borderId="15" xfId="56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49">
          <cell r="B49">
            <v>13</v>
          </cell>
          <cell r="C49">
            <v>92.6</v>
          </cell>
          <cell r="D49">
            <v>0.4</v>
          </cell>
          <cell r="E49">
            <v>1.8</v>
          </cell>
          <cell r="F49">
            <v>0.5</v>
          </cell>
          <cell r="G49">
            <v>2.3</v>
          </cell>
          <cell r="H49">
            <v>0</v>
          </cell>
          <cell r="I49">
            <v>0.2</v>
          </cell>
          <cell r="J49">
            <v>0.2</v>
          </cell>
          <cell r="K49">
            <v>6</v>
          </cell>
          <cell r="L49">
            <v>80</v>
          </cell>
          <cell r="M49">
            <v>9</v>
          </cell>
          <cell r="P49">
            <v>5</v>
          </cell>
          <cell r="Q49">
            <v>320</v>
          </cell>
          <cell r="R49">
            <v>0.6</v>
          </cell>
          <cell r="S49">
            <v>0.4</v>
          </cell>
          <cell r="T49">
            <v>0.72</v>
          </cell>
          <cell r="U49">
            <v>9</v>
          </cell>
          <cell r="V49">
            <v>3</v>
          </cell>
          <cell r="W49">
            <v>0.09</v>
          </cell>
          <cell r="X49">
            <v>0.31</v>
          </cell>
          <cell r="Y49">
            <v>0</v>
          </cell>
          <cell r="Z49">
            <v>3.2</v>
          </cell>
          <cell r="AA49">
            <v>0.18</v>
          </cell>
          <cell r="AB49">
            <v>0</v>
          </cell>
          <cell r="AC49">
            <v>44</v>
          </cell>
          <cell r="AD49">
            <v>1</v>
          </cell>
          <cell r="AE49">
            <v>0</v>
          </cell>
          <cell r="AF49">
            <v>0</v>
          </cell>
          <cell r="AG49">
            <v>0.12</v>
          </cell>
          <cell r="AH49">
            <v>34.61538461538461</v>
          </cell>
          <cell r="AI49">
            <v>55.38461538461539</v>
          </cell>
          <cell r="AJ49">
            <v>12.307692307692308</v>
          </cell>
          <cell r="AK49">
            <v>6.923076923076923</v>
          </cell>
          <cell r="AL49">
            <v>6.153846153846154</v>
          </cell>
          <cell r="AM49">
            <v>0.1</v>
          </cell>
          <cell r="AO49">
            <v>0.3</v>
          </cell>
        </row>
        <row r="58">
          <cell r="B58">
            <v>17</v>
          </cell>
          <cell r="C58">
            <v>93.1</v>
          </cell>
          <cell r="D58">
            <v>3.1</v>
          </cell>
          <cell r="E58">
            <v>0.7</v>
          </cell>
          <cell r="F58">
            <v>0.3</v>
          </cell>
          <cell r="G58">
            <v>1.3</v>
          </cell>
          <cell r="H58">
            <v>0</v>
          </cell>
          <cell r="J58">
            <v>3.1</v>
          </cell>
          <cell r="K58">
            <v>7</v>
          </cell>
          <cell r="L58">
            <v>0.5</v>
          </cell>
          <cell r="M58">
            <v>7</v>
          </cell>
          <cell r="N58">
            <v>55</v>
          </cell>
          <cell r="O58">
            <v>0.1</v>
          </cell>
          <cell r="P58">
            <v>9</v>
          </cell>
          <cell r="Q58">
            <v>250</v>
          </cell>
          <cell r="R58">
            <v>0.5</v>
          </cell>
          <cell r="S58">
            <v>0.1</v>
          </cell>
          <cell r="T58">
            <v>0.02</v>
          </cell>
          <cell r="W58">
            <v>0.09</v>
          </cell>
          <cell r="X58">
            <v>0.01</v>
          </cell>
          <cell r="Y58">
            <v>640</v>
          </cell>
          <cell r="Z58">
            <v>1</v>
          </cell>
          <cell r="AA58">
            <v>0.14</v>
          </cell>
          <cell r="AB58">
            <v>0</v>
          </cell>
          <cell r="AC58">
            <v>54</v>
          </cell>
          <cell r="AD58">
            <v>38</v>
          </cell>
          <cell r="AE58">
            <v>0</v>
          </cell>
          <cell r="AF58">
            <v>0</v>
          </cell>
          <cell r="AG58">
            <v>1.22</v>
          </cell>
          <cell r="AH58">
            <v>15.882352941176471</v>
          </cell>
          <cell r="AI58">
            <v>16.470588235294116</v>
          </cell>
          <cell r="AJ58">
            <v>72.94117647058823</v>
          </cell>
          <cell r="AK58">
            <v>5.294117647058823</v>
          </cell>
          <cell r="AL58">
            <v>72.94117647058823</v>
          </cell>
          <cell r="AM58">
            <v>0.1</v>
          </cell>
          <cell r="AN58">
            <v>0.1</v>
          </cell>
          <cell r="AO58">
            <v>0.2</v>
          </cell>
        </row>
        <row r="68">
          <cell r="B68">
            <v>342</v>
          </cell>
          <cell r="C68">
            <v>11</v>
          </cell>
          <cell r="D68">
            <v>73</v>
          </cell>
          <cell r="E68">
            <v>11.9</v>
          </cell>
          <cell r="F68">
            <v>2.8</v>
          </cell>
          <cell r="G68">
            <v>9.3</v>
          </cell>
          <cell r="N68">
            <v>15.8</v>
          </cell>
          <cell r="AH68">
            <v>7.368421052631579</v>
          </cell>
          <cell r="AI68">
            <v>13.91812865497076</v>
          </cell>
          <cell r="AJ68">
            <v>85.38011695906432</v>
          </cell>
          <cell r="AK68">
            <v>0</v>
          </cell>
          <cell r="AL68">
            <v>0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70" zoomScaleNormal="70" zoomScalePageLayoutView="70" workbookViewId="0" topLeftCell="A1">
      <selection activeCell="I23" sqref="I23"/>
    </sheetView>
  </sheetViews>
  <sheetFormatPr defaultColWidth="9.140625" defaultRowHeight="15"/>
  <cols>
    <col min="1" max="1" width="21.57421875" style="5" customWidth="1"/>
    <col min="2" max="3" width="9.140625" style="2" customWidth="1"/>
    <col min="4" max="4" width="10.8515625" style="2" customWidth="1"/>
    <col min="5" max="5" width="16.00390625" style="2" customWidth="1"/>
    <col min="6" max="8" width="9.140625" style="2" customWidth="1"/>
    <col min="9" max="9" width="12.421875" style="2" customWidth="1"/>
    <col min="10" max="12" width="9.140625" style="2" customWidth="1"/>
    <col min="13" max="13" width="11.57421875" style="2" customWidth="1"/>
    <col min="14" max="15" width="9.140625" style="2" customWidth="1"/>
    <col min="16" max="16" width="14.28125" style="2" customWidth="1"/>
    <col min="17" max="17" width="9.8515625" style="2" customWidth="1"/>
    <col min="18" max="19" width="11.140625" style="2" customWidth="1"/>
    <col min="20" max="21" width="9.140625" style="2" customWidth="1"/>
    <col min="22" max="22" width="11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8">
      <c r="A2" s="1" t="s">
        <v>1</v>
      </c>
      <c r="B2" s="1"/>
      <c r="C2" s="1"/>
      <c r="D2" s="1"/>
      <c r="AQ2" s="4"/>
      <c r="AR2" s="4"/>
      <c r="AS2" s="4"/>
      <c r="AT2" s="4"/>
      <c r="AU2" s="4"/>
    </row>
    <row r="3" spans="43:47" ht="14.25">
      <c r="AQ3" s="4"/>
      <c r="AR3" s="4"/>
      <c r="AS3" s="4"/>
      <c r="AT3" s="4"/>
      <c r="AU3" s="4"/>
    </row>
    <row r="4" spans="1:47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  <c r="W4" s="3"/>
      <c r="X4" s="3"/>
      <c r="AQ4" s="4"/>
      <c r="AR4" s="4"/>
      <c r="AS4" s="4"/>
      <c r="AT4" s="4"/>
      <c r="AU4" s="4"/>
    </row>
    <row r="5" spans="1:47" ht="14.25">
      <c r="A5" s="9" t="s">
        <v>23</v>
      </c>
      <c r="B5" s="10">
        <v>80</v>
      </c>
      <c r="C5" s="10">
        <f>0.8*'[1]ΣΥΣΤΑΣΗ ΤΡΟΦΙΜΩΝ'!B22</f>
        <v>719.2</v>
      </c>
      <c r="D5" s="10" t="s">
        <v>24</v>
      </c>
      <c r="E5" s="10" t="s">
        <v>24</v>
      </c>
      <c r="F5" s="10" t="s">
        <v>24</v>
      </c>
      <c r="G5" s="10">
        <f>0.8*'[1]ΣΥΣΤΑΣΗ ΤΡΟΦΙΜΩΝ'!F22</f>
        <v>79.92000000000002</v>
      </c>
      <c r="H5" s="10">
        <f>0.8*'[1]ΣΥΣΤΑΣΗ ΤΡΟΦΙΜΩΝ'!G22</f>
        <v>0</v>
      </c>
      <c r="I5" s="10">
        <f>0.8*'[1]ΣΥΣΤΑΣΗ ΤΡΟΦΙΜΩΝ'!H22</f>
        <v>0</v>
      </c>
      <c r="J5" s="10">
        <f>0.8*'[1]ΣΥΣΤΑΣΗ ΤΡΟΦΙΜΩΝ'!I22</f>
        <v>0</v>
      </c>
      <c r="K5" s="10">
        <f>0.8*'[1]ΣΥΣΤΑΣΗ ΤΡΟΦΙΜΩΝ'!J22</f>
        <v>0</v>
      </c>
      <c r="L5" s="10" t="s">
        <v>24</v>
      </c>
      <c r="M5" s="10" t="s">
        <v>24</v>
      </c>
      <c r="N5" s="10" t="s">
        <v>24</v>
      </c>
      <c r="O5" s="10">
        <f>0.8*'[1]ΣΥΣΤΑΣΗ ΤΡΟΦΙΜΩΝ'!N22</f>
        <v>0</v>
      </c>
      <c r="P5" s="10">
        <f>0.8*'[1]ΣΥΣΤΑΣΗ ΤΡΟΦΙΜΩΝ'!O22</f>
        <v>0</v>
      </c>
      <c r="Q5" s="10" t="s">
        <v>24</v>
      </c>
      <c r="R5" s="10" t="s">
        <v>24</v>
      </c>
      <c r="S5" s="10" t="s">
        <v>24</v>
      </c>
      <c r="T5" s="10" t="s">
        <v>24</v>
      </c>
      <c r="U5" s="10" t="s">
        <v>24</v>
      </c>
      <c r="V5" s="11" t="s">
        <v>24</v>
      </c>
      <c r="AQ5" s="4"/>
      <c r="AR5" s="4"/>
      <c r="AS5" s="4"/>
      <c r="AT5" s="4"/>
      <c r="AU5" s="4"/>
    </row>
    <row r="6" spans="1:47" ht="28.5">
      <c r="A6" s="12" t="s">
        <v>25</v>
      </c>
      <c r="B6" s="13">
        <v>85</v>
      </c>
      <c r="C6" s="13">
        <f>0.85*'[1]ΣΥΣΤΑΣΗ ΤΡΟΦΙΜΩΝ'!B108</f>
        <v>30.599999999999998</v>
      </c>
      <c r="D6" s="13">
        <f>0.85*'[1]ΣΥΣΤΑΣΗ ΤΡΟΦΙΜΩΝ'!C108</f>
        <v>75.64999999999999</v>
      </c>
      <c r="E6" s="13">
        <f>0.85*'[1]ΣΥΣΤΑΣΗ ΤΡΟΦΙΜΩΝ'!D108</f>
        <v>6.715</v>
      </c>
      <c r="F6" s="13">
        <f>0.85*'[1]ΣΥΣΤΑΣΗ ΤΡΟΦΙΜΩΝ'!E108</f>
        <v>1.02</v>
      </c>
      <c r="G6" s="13">
        <f>0.85*'[1]ΣΥΣΤΑΣΗ ΤΡΟΦΙΜΩΝ'!F108</f>
        <v>0.17</v>
      </c>
      <c r="H6" s="13">
        <f>0.85*'[1]ΣΥΣΤΑΣΗ ΤΡΟΦΙΜΩΝ'!G108</f>
        <v>1.275</v>
      </c>
      <c r="I6" s="13">
        <f>0.85*'[1]ΣΥΣΤΑΣΗ ΤΡΟΦΙΜΩΝ'!H108</f>
        <v>0</v>
      </c>
      <c r="J6" s="13" t="s">
        <v>24</v>
      </c>
      <c r="K6" s="13">
        <f>0.85*'[1]ΣΥΣΤΑΣΗ ΤΡΟΦΙΜΩΝ'!J108</f>
        <v>4.76</v>
      </c>
      <c r="L6" s="13">
        <f>0.85*'[1]ΣΥΣΤΑΣΗ ΤΡΟΦΙΜΩΝ'!K108</f>
        <v>21.25</v>
      </c>
      <c r="M6" s="13">
        <f>0.85*'[1]ΣΥΣΤΑΣΗ ΤΡΟΦΙΜΩΝ'!L108</f>
        <v>25.5</v>
      </c>
      <c r="N6" s="13">
        <f>0.85*'[1]ΣΥΣΤΑΣΗ ΤΡΟΦΙΜΩΝ'!M108</f>
        <v>3.4</v>
      </c>
      <c r="O6" s="13">
        <f>0.85*'[1]ΣΥΣΤΑΣΗ ΤΡΟΦΙΜΩΝ'!N108</f>
        <v>21.25</v>
      </c>
      <c r="P6" s="13">
        <f>0.85*'[1]ΣΥΣΤΑΣΗ ΤΡΟΦΙΜΩΝ'!O108</f>
        <v>0.085</v>
      </c>
      <c r="Q6" s="13">
        <f>0.85*'[1]ΣΥΣΤΑΣΗ ΤΡΟΦΙΜΩΝ'!P108</f>
        <v>2.55</v>
      </c>
      <c r="R6" s="13">
        <f>0.85*'[1]ΣΥΣΤΑΣΗ ΤΡΟΦΙΜΩΝ'!Q108</f>
        <v>136</v>
      </c>
      <c r="S6" s="13">
        <f>0.85*'[1]ΣΥΣΤΑΣΗ ΤΡΟΦΙΜΩΝ'!R108</f>
        <v>0.255</v>
      </c>
      <c r="T6" s="13">
        <f>0.85*'[1]ΣΥΣΤΑΣΗ ΤΡΟΦΙΜΩΝ'!S108</f>
        <v>0.17</v>
      </c>
      <c r="U6" s="13">
        <f>0.85*'[1]ΣΥΣΤΑΣΗ ΤΡΟΦΙΜΩΝ'!T108</f>
        <v>0.0425</v>
      </c>
      <c r="V6" s="14">
        <f>0.85*'[1]ΣΥΣΤΑΣΗ ΤΡΟΦΙΜΩΝ'!U108</f>
        <v>0.85</v>
      </c>
      <c r="AQ6" s="4"/>
      <c r="AR6" s="4"/>
      <c r="AS6" s="4"/>
      <c r="AT6" s="4"/>
      <c r="AU6" s="4"/>
    </row>
    <row r="7" spans="1:47" ht="14.25">
      <c r="A7" s="12" t="s">
        <v>26</v>
      </c>
      <c r="B7" s="13">
        <v>50</v>
      </c>
      <c r="C7" s="13">
        <f>0.5*'[1]ΣΥΣΤΑΣΗ ΤΡΟΦΙΜΩΝ'!B49</f>
        <v>6.5</v>
      </c>
      <c r="D7" s="13">
        <f>0.5*'[1]ΣΥΣΤΑΣΗ ΤΡΟΦΙΜΩΝ'!C49</f>
        <v>46.3</v>
      </c>
      <c r="E7" s="13">
        <f>0.5*'[1]ΣΥΣΤΑΣΗ ΤΡΟΦΙΜΩΝ'!D49</f>
        <v>0.2</v>
      </c>
      <c r="F7" s="13">
        <f>0.5*'[1]ΣΥΣΤΑΣΗ ΤΡΟΦΙΜΩΝ'!E49</f>
        <v>0.9</v>
      </c>
      <c r="G7" s="13">
        <f>0.5*'[1]ΣΥΣΤΑΣΗ ΤΡΟΦΙΜΩΝ'!F49</f>
        <v>0.25</v>
      </c>
      <c r="H7" s="13">
        <f>0.5*'[1]ΣΥΣΤΑΣΗ ΤΡΟΦΙΜΩΝ'!G49</f>
        <v>1.15</v>
      </c>
      <c r="I7" s="13">
        <f>0.5*'[1]ΣΥΣΤΑΣΗ ΤΡΟΦΙΜΩΝ'!H49</f>
        <v>0</v>
      </c>
      <c r="J7" s="13">
        <f>0.5*'[1]ΣΥΣΤΑΣΗ ΤΡΟΦΙΜΩΝ'!I49</f>
        <v>0.1</v>
      </c>
      <c r="K7" s="13">
        <f>0.5*'[1]ΣΥΣΤΑΣΗ ΤΡΟΦΙΜΩΝ'!J49</f>
        <v>0.1</v>
      </c>
      <c r="L7" s="13">
        <f>0.5*'[1]ΣΥΣΤΑΣΗ ΤΡΟΦΙΜΩΝ'!K49</f>
        <v>3</v>
      </c>
      <c r="M7" s="13">
        <f>0.5*'[1]ΣΥΣΤΑΣΗ ΤΡΟΦΙΜΩΝ'!L49</f>
        <v>40</v>
      </c>
      <c r="N7" s="13">
        <f>0.5*'[1]ΣΥΣΤΑΣΗ ΤΡΟΦΙΜΩΝ'!M49</f>
        <v>4.5</v>
      </c>
      <c r="O7" s="13">
        <f>0.5*'[1]ΣΥΣΤΑΣΗ ΤΡΟΦΙΜΩΝ'!N49</f>
        <v>0</v>
      </c>
      <c r="P7" s="13">
        <f>0.5*'[1]ΣΥΣΤΑΣΗ ΤΡΟΦΙΜΩΝ'!O49</f>
        <v>0</v>
      </c>
      <c r="Q7" s="13">
        <f>0.5*'[1]ΣΥΣΤΑΣΗ ΤΡΟΦΙΜΩΝ'!P49</f>
        <v>2.5</v>
      </c>
      <c r="R7" s="13">
        <f>0.5*'[1]ΣΥΣΤΑΣΗ ΤΡΟΦΙΜΩΝ'!Q49</f>
        <v>160</v>
      </c>
      <c r="S7" s="13">
        <f>0.5*'[1]ΣΥΣΤΑΣΗ ΤΡΟΦΙΜΩΝ'!R49</f>
        <v>0.3</v>
      </c>
      <c r="T7" s="13">
        <f>0.5*'[1]ΣΥΣΤΑΣΗ ΤΡΟΦΙΜΩΝ'!S49</f>
        <v>0.2</v>
      </c>
      <c r="U7" s="13">
        <f>0.5*'[1]ΣΥΣΤΑΣΗ ΤΡΟΦΙΜΩΝ'!T49</f>
        <v>0.36</v>
      </c>
      <c r="V7" s="14">
        <f>0.5*'[1]ΣΥΣΤΑΣΗ ΤΡΟΦΙΜΩΝ'!U49</f>
        <v>4.5</v>
      </c>
      <c r="AQ7" s="4"/>
      <c r="AR7" s="4"/>
      <c r="AS7" s="4"/>
      <c r="AT7" s="4"/>
      <c r="AU7" s="4"/>
    </row>
    <row r="8" spans="1:47" ht="14.25">
      <c r="A8" s="12" t="s">
        <v>27</v>
      </c>
      <c r="B8" s="13">
        <v>240</v>
      </c>
      <c r="C8" s="13">
        <f>2.4*'[1]ΣΥΣΤΑΣΗ ΤΡΟΦΙΜΩΝ'!B58</f>
        <v>40.8</v>
      </c>
      <c r="D8" s="13">
        <f>2.4*'[1]ΣΥΣΤΑΣΗ ΤΡΟΦΙΜΩΝ'!C58</f>
        <v>223.43999999999997</v>
      </c>
      <c r="E8" s="13">
        <f>2.4*'[1]ΣΥΣΤΑΣΗ ΤΡΟΦΙΜΩΝ'!D58</f>
        <v>7.4399999999999995</v>
      </c>
      <c r="F8" s="13">
        <f>2.4*'[1]ΣΥΣΤΑΣΗ ΤΡΟΦΙΜΩΝ'!E58</f>
        <v>1.68</v>
      </c>
      <c r="G8" s="13">
        <f>2.4*'[1]ΣΥΣΤΑΣΗ ΤΡΟΦΙΜΩΝ'!F58</f>
        <v>0.72</v>
      </c>
      <c r="H8" s="13">
        <f>2.4*'[1]ΣΥΣΤΑΣΗ ΤΡΟΦΙΜΩΝ'!G58</f>
        <v>3.12</v>
      </c>
      <c r="I8" s="13">
        <f>2.4*'[1]ΣΥΣΤΑΣΗ ΤΡΟΦΙΜΩΝ'!H58</f>
        <v>0</v>
      </c>
      <c r="J8" s="13" t="s">
        <v>24</v>
      </c>
      <c r="K8" s="13">
        <f>2.4*'[1]ΣΥΣΤΑΣΗ ΤΡΟΦΙΜΩΝ'!J58</f>
        <v>7.4399999999999995</v>
      </c>
      <c r="L8" s="13">
        <f>2.4*'[1]ΣΥΣΤΑΣΗ ΤΡΟΦΙΜΩΝ'!K58</f>
        <v>16.8</v>
      </c>
      <c r="M8" s="13">
        <f>2.4*'[1]ΣΥΣΤΑΣΗ ΤΡΟΦΙΜΩΝ'!L58</f>
        <v>1.2</v>
      </c>
      <c r="N8" s="13">
        <f>2.4*'[1]ΣΥΣΤΑΣΗ ΤΡΟΦΙΜΩΝ'!M58</f>
        <v>16.8</v>
      </c>
      <c r="O8" s="13">
        <f>2.4*'[1]ΣΥΣΤΑΣΗ ΤΡΟΦΙΜΩΝ'!N58</f>
        <v>132</v>
      </c>
      <c r="P8" s="13">
        <f>2.4*'[1]ΣΥΣΤΑΣΗ ΤΡΟΦΙΜΩΝ'!O58</f>
        <v>0.24</v>
      </c>
      <c r="Q8" s="13">
        <f>2.4*'[1]ΣΥΣΤΑΣΗ ΤΡΟΦΙΜΩΝ'!P58</f>
        <v>21.599999999999998</v>
      </c>
      <c r="R8" s="13">
        <f>2.4*'[1]ΣΥΣΤΑΣΗ ΤΡΟΦΙΜΩΝ'!Q58</f>
        <v>600</v>
      </c>
      <c r="S8" s="13">
        <f>2.4*'[1]ΣΥΣΤΑΣΗ ΤΡΟΦΙΜΩΝ'!R58</f>
        <v>1.2</v>
      </c>
      <c r="T8" s="13">
        <f>2.4*'[1]ΣΥΣΤΑΣΗ ΤΡΟΦΙΜΩΝ'!S58</f>
        <v>0.24</v>
      </c>
      <c r="U8" s="13">
        <f>2.4*'[1]ΣΥΣΤΑΣΗ ΤΡΟΦΙΜΩΝ'!T58</f>
        <v>0.048</v>
      </c>
      <c r="V8" s="14" t="s">
        <v>28</v>
      </c>
      <c r="AQ8" s="15"/>
      <c r="AR8" s="15"/>
      <c r="AS8" s="15"/>
      <c r="AT8" s="15"/>
      <c r="AU8" s="15"/>
    </row>
    <row r="9" spans="1:47" ht="14.25">
      <c r="A9" s="12" t="s">
        <v>29</v>
      </c>
      <c r="B9" s="13">
        <v>600</v>
      </c>
      <c r="C9" s="13"/>
      <c r="D9" s="13">
        <v>600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AQ9" s="15"/>
      <c r="AR9" s="15"/>
      <c r="AS9" s="15"/>
      <c r="AT9" s="15"/>
      <c r="AU9" s="15"/>
    </row>
    <row r="10" spans="1:47" ht="14.25">
      <c r="A10" s="12" t="s">
        <v>30</v>
      </c>
      <c r="B10" s="13">
        <v>400</v>
      </c>
      <c r="C10" s="13">
        <f>4*'[1]ΣΥΣΤΑΣΗ ΤΡΟΦΙΜΩΝ'!B68</f>
        <v>1368</v>
      </c>
      <c r="D10" s="13">
        <f>4*'[1]ΣΥΣΤΑΣΗ ΤΡΟΦΙΜΩΝ'!C68</f>
        <v>44</v>
      </c>
      <c r="E10" s="13">
        <f>4*'[1]ΣΥΣΤΑΣΗ ΤΡΟΦΙΜΩΝ'!D68</f>
        <v>292</v>
      </c>
      <c r="F10" s="13">
        <f>4*'[1]ΣΥΣΤΑΣΗ ΤΡΟΦΙΜΩΝ'!E68</f>
        <v>47.6</v>
      </c>
      <c r="G10" s="13">
        <f>4*'[1]ΣΥΣΤΑΣΗ ΤΡΟΦΙΜΩΝ'!F68</f>
        <v>11.2</v>
      </c>
      <c r="H10" s="13">
        <f>4*'[1]ΣΥΣΤΑΣΗ ΤΡΟΦΙΜΩΝ'!G68</f>
        <v>37.2</v>
      </c>
      <c r="I10" s="13">
        <f>4*'[1]ΣΥΣΤΑΣΗ ΤΡΟΦΙΜΩΝ'!H68</f>
        <v>0</v>
      </c>
      <c r="J10" s="13">
        <f>4*'[1]ΣΥΣΤΑΣΗ ΤΡΟΦΙΜΩΝ'!I68</f>
        <v>0</v>
      </c>
      <c r="K10" s="13">
        <f>4*'[1]ΣΥΣΤΑΣΗ ΤΡΟΦΙΜΩΝ'!J68</f>
        <v>0</v>
      </c>
      <c r="L10" s="13">
        <f>4*'[1]ΣΥΣΤΑΣΗ ΤΡΟΦΙΜΩΝ'!K68</f>
        <v>0</v>
      </c>
      <c r="M10" s="13">
        <f>4*'[1]ΣΥΣΤΑΣΗ ΤΡΟΦΙΜΩΝ'!L68</f>
        <v>0</v>
      </c>
      <c r="N10" s="13">
        <f>4*'[1]ΣΥΣΤΑΣΗ ΤΡΟΦΙΜΩΝ'!M68</f>
        <v>0</v>
      </c>
      <c r="O10" s="13">
        <f>4*'[1]ΣΥΣΤΑΣΗ ΤΡΟΦΙΜΩΝ'!N68</f>
        <v>63.2</v>
      </c>
      <c r="P10" s="13">
        <f>4*'[1]ΣΥΣΤΑΣΗ ΤΡΟΦΙΜΩΝ'!O68</f>
        <v>0</v>
      </c>
      <c r="Q10" s="13">
        <f>4*'[1]ΣΥΣΤΑΣΗ ΤΡΟΦΙΜΩΝ'!P68</f>
        <v>0</v>
      </c>
      <c r="R10" s="13">
        <f>4*'[1]ΣΥΣΤΑΣΗ ΤΡΟΦΙΜΩΝ'!Q68</f>
        <v>0</v>
      </c>
      <c r="S10" s="13">
        <f>4*'[1]ΣΥΣΤΑΣΗ ΤΡΟΦΙΜΩΝ'!R68</f>
        <v>0</v>
      </c>
      <c r="T10" s="13">
        <f>4*'[1]ΣΥΣΤΑΣΗ ΤΡΟΦΙΜΩΝ'!S68</f>
        <v>0</v>
      </c>
      <c r="U10" s="13">
        <f>4*'[1]ΣΥΣΤΑΣΗ ΤΡΟΦΙΜΩΝ'!T68</f>
        <v>0</v>
      </c>
      <c r="V10" s="14">
        <f>4*'[1]ΣΥΣΤΑΣΗ ΤΡΟΦΙΜΩΝ'!U68</f>
        <v>0</v>
      </c>
      <c r="AQ10" s="4"/>
      <c r="AR10" s="4"/>
      <c r="AS10" s="4"/>
      <c r="AT10" s="4"/>
      <c r="AU10" s="4"/>
    </row>
    <row r="11" spans="1:22" ht="14.25">
      <c r="A11" s="16" t="s">
        <v>31</v>
      </c>
      <c r="B11" s="17">
        <f aca="true" t="shared" si="0" ref="B11:V11">SUM(B5:B10)</f>
        <v>1455</v>
      </c>
      <c r="C11" s="17">
        <f t="shared" si="0"/>
        <v>2165.1</v>
      </c>
      <c r="D11" s="17">
        <f t="shared" si="0"/>
        <v>989.39</v>
      </c>
      <c r="E11" s="17">
        <f t="shared" si="0"/>
        <v>306.355</v>
      </c>
      <c r="F11" s="17">
        <f t="shared" si="0"/>
        <v>51.2</v>
      </c>
      <c r="G11" s="17">
        <f t="shared" si="0"/>
        <v>92.26000000000002</v>
      </c>
      <c r="H11" s="17">
        <f t="shared" si="0"/>
        <v>42.745000000000005</v>
      </c>
      <c r="I11" s="17">
        <f t="shared" si="0"/>
        <v>0</v>
      </c>
      <c r="J11" s="17">
        <f t="shared" si="0"/>
        <v>0.1</v>
      </c>
      <c r="K11" s="17">
        <f t="shared" si="0"/>
        <v>12.299999999999999</v>
      </c>
      <c r="L11" s="17">
        <f t="shared" si="0"/>
        <v>41.05</v>
      </c>
      <c r="M11" s="17">
        <f t="shared" si="0"/>
        <v>66.7</v>
      </c>
      <c r="N11" s="17">
        <f t="shared" si="0"/>
        <v>24.700000000000003</v>
      </c>
      <c r="O11" s="17">
        <f t="shared" si="0"/>
        <v>216.45</v>
      </c>
      <c r="P11" s="17">
        <f t="shared" si="0"/>
        <v>0.325</v>
      </c>
      <c r="Q11" s="17">
        <f t="shared" si="0"/>
        <v>26.65</v>
      </c>
      <c r="R11" s="17">
        <f t="shared" si="0"/>
        <v>896</v>
      </c>
      <c r="S11" s="17">
        <f t="shared" si="0"/>
        <v>1.755</v>
      </c>
      <c r="T11" s="17">
        <f t="shared" si="0"/>
        <v>0.61</v>
      </c>
      <c r="U11" s="17">
        <f t="shared" si="0"/>
        <v>0.45049999999999996</v>
      </c>
      <c r="V11" s="18">
        <f t="shared" si="0"/>
        <v>5.35</v>
      </c>
    </row>
    <row r="12" spans="1:22" ht="28.5">
      <c r="A12" s="16" t="s">
        <v>32</v>
      </c>
      <c r="B12" s="17">
        <v>100</v>
      </c>
      <c r="C12" s="17">
        <f aca="true" t="shared" si="1" ref="C12:V12">100*C11/$B$11</f>
        <v>148.8041237113402</v>
      </c>
      <c r="D12" s="17">
        <f t="shared" si="1"/>
        <v>67.99931271477664</v>
      </c>
      <c r="E12" s="17">
        <f t="shared" si="1"/>
        <v>21.0553264604811</v>
      </c>
      <c r="F12" s="17">
        <f t="shared" si="1"/>
        <v>3.5189003436426116</v>
      </c>
      <c r="G12" s="17">
        <f t="shared" si="1"/>
        <v>6.3408934707903795</v>
      </c>
      <c r="H12" s="17">
        <f t="shared" si="1"/>
        <v>2.9378006872852236</v>
      </c>
      <c r="I12" s="17">
        <f t="shared" si="1"/>
        <v>0</v>
      </c>
      <c r="J12" s="17">
        <f t="shared" si="1"/>
        <v>0.006872852233676976</v>
      </c>
      <c r="K12" s="17">
        <f t="shared" si="1"/>
        <v>0.845360824742268</v>
      </c>
      <c r="L12" s="17">
        <f t="shared" si="1"/>
        <v>2.821305841924399</v>
      </c>
      <c r="M12" s="17">
        <f t="shared" si="1"/>
        <v>4.584192439862543</v>
      </c>
      <c r="N12" s="17">
        <f t="shared" si="1"/>
        <v>1.6975945017182135</v>
      </c>
      <c r="O12" s="17">
        <f t="shared" si="1"/>
        <v>14.876288659793815</v>
      </c>
      <c r="P12" s="17">
        <f t="shared" si="1"/>
        <v>0.022336769759450172</v>
      </c>
      <c r="Q12" s="17">
        <f t="shared" si="1"/>
        <v>1.831615120274914</v>
      </c>
      <c r="R12" s="17">
        <f t="shared" si="1"/>
        <v>61.580756013745706</v>
      </c>
      <c r="S12" s="17">
        <f t="shared" si="1"/>
        <v>0.12061855670103093</v>
      </c>
      <c r="T12" s="17">
        <f t="shared" si="1"/>
        <v>0.04192439862542955</v>
      </c>
      <c r="U12" s="17">
        <f t="shared" si="1"/>
        <v>0.030962199312714773</v>
      </c>
      <c r="V12" s="18">
        <f t="shared" si="1"/>
        <v>0.36769759450171824</v>
      </c>
    </row>
    <row r="13" spans="1:22" ht="42.75">
      <c r="A13" s="19" t="s">
        <v>33</v>
      </c>
      <c r="B13" s="20">
        <v>158.7</v>
      </c>
      <c r="C13" s="20">
        <f>$B$13*C12/100</f>
        <v>236.15214432989688</v>
      </c>
      <c r="D13" s="20">
        <f>$B$13*D12/100-58.7</f>
        <v>49.21490927835052</v>
      </c>
      <c r="E13" s="20">
        <f aca="true" t="shared" si="2" ref="E13:V13">$B$13*E12/100</f>
        <v>33.4148030927835</v>
      </c>
      <c r="F13" s="20">
        <f t="shared" si="2"/>
        <v>5.584494845360824</v>
      </c>
      <c r="G13" s="20">
        <f t="shared" si="2"/>
        <v>10.062997938144331</v>
      </c>
      <c r="H13" s="20">
        <f t="shared" si="2"/>
        <v>4.662289690721649</v>
      </c>
      <c r="I13" s="20">
        <f t="shared" si="2"/>
        <v>0</v>
      </c>
      <c r="J13" s="20">
        <f t="shared" si="2"/>
        <v>0.01090721649484536</v>
      </c>
      <c r="K13" s="20">
        <f t="shared" si="2"/>
        <v>1.3415876288659794</v>
      </c>
      <c r="L13" s="20">
        <f t="shared" si="2"/>
        <v>4.477412371134021</v>
      </c>
      <c r="M13" s="20">
        <f t="shared" si="2"/>
        <v>7.275113402061854</v>
      </c>
      <c r="N13" s="20">
        <f t="shared" si="2"/>
        <v>2.694082474226805</v>
      </c>
      <c r="O13" s="20">
        <f t="shared" si="2"/>
        <v>23.60867010309278</v>
      </c>
      <c r="P13" s="20">
        <f t="shared" si="2"/>
        <v>0.03544845360824742</v>
      </c>
      <c r="Q13" s="20">
        <f t="shared" si="2"/>
        <v>2.906773195876289</v>
      </c>
      <c r="R13" s="20">
        <f t="shared" si="2"/>
        <v>97.72865979381442</v>
      </c>
      <c r="S13" s="20">
        <f t="shared" si="2"/>
        <v>0.19142164948453608</v>
      </c>
      <c r="T13" s="20">
        <f t="shared" si="2"/>
        <v>0.06653402061855669</v>
      </c>
      <c r="U13" s="20">
        <f t="shared" si="2"/>
        <v>0.04913701030927834</v>
      </c>
      <c r="V13" s="21">
        <f t="shared" si="2"/>
        <v>0.5835360824742267</v>
      </c>
    </row>
    <row r="14" spans="25:47" ht="14.25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7" spans="1:24" ht="60">
      <c r="A17" s="22"/>
      <c r="B17" s="23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39</v>
      </c>
      <c r="H17" s="7" t="s">
        <v>40</v>
      </c>
      <c r="I17" s="7" t="s">
        <v>41</v>
      </c>
      <c r="J17" s="7" t="s">
        <v>42</v>
      </c>
      <c r="K17" s="7" t="s">
        <v>43</v>
      </c>
      <c r="L17" s="7" t="s">
        <v>44</v>
      </c>
      <c r="M17" s="7" t="s">
        <v>45</v>
      </c>
      <c r="N17" s="7" t="s">
        <v>46</v>
      </c>
      <c r="O17" s="7" t="s">
        <v>47</v>
      </c>
      <c r="P17" s="7" t="s">
        <v>48</v>
      </c>
      <c r="Q17" s="7" t="s">
        <v>49</v>
      </c>
      <c r="R17" s="7" t="s">
        <v>50</v>
      </c>
      <c r="S17" s="7" t="s">
        <v>51</v>
      </c>
      <c r="T17" s="7" t="s">
        <v>52</v>
      </c>
      <c r="U17" s="8" t="s">
        <v>53</v>
      </c>
      <c r="V17" s="3"/>
      <c r="W17" s="3"/>
      <c r="X17" s="3"/>
    </row>
    <row r="18" spans="1:21" ht="14.25">
      <c r="A18" s="9" t="s">
        <v>23</v>
      </c>
      <c r="B18" s="10" t="s">
        <v>24</v>
      </c>
      <c r="C18" s="10" t="s">
        <v>24</v>
      </c>
      <c r="D18" s="10" t="s">
        <v>24</v>
      </c>
      <c r="E18" s="10" t="s">
        <v>24</v>
      </c>
      <c r="F18" s="10" t="s">
        <v>24</v>
      </c>
      <c r="G18" s="10" t="s">
        <v>24</v>
      </c>
      <c r="H18" s="10">
        <f>0.8*'[1]ΣΥΣΤΑΣΗ ΤΡΟΦΙΜΩΝ'!AB22</f>
        <v>0</v>
      </c>
      <c r="I18" s="10" t="s">
        <v>24</v>
      </c>
      <c r="J18" s="10">
        <f>0.8*'[1]ΣΥΣΤΑΣΗ ΤΡΟΦΙΜΩΝ'!AD22</f>
        <v>0</v>
      </c>
      <c r="K18" s="10">
        <f>0.8*'[1]ΣΥΣΤΑΣΗ ΤΡΟΦΙΜΩΝ'!AE22</f>
        <v>0</v>
      </c>
      <c r="L18" s="10">
        <f>0.8*'[1]ΣΥΣΤΑΣΗ ΤΡΟΦΙΜΩΝ'!AF22</f>
        <v>0</v>
      </c>
      <c r="M18" s="10">
        <f>0.8*'[1]ΣΥΣΤΑΣΗ ΤΡΟΦΙΜΩΝ'!AG22</f>
        <v>4.08</v>
      </c>
      <c r="N18" s="10">
        <f>'[1]ΣΥΣΤΑΣΗ ΤΡΟΦΙΜΩΝ'!AH22</f>
        <v>100.0111234705228</v>
      </c>
      <c r="O18" s="10">
        <v>0</v>
      </c>
      <c r="P18" s="10">
        <v>0</v>
      </c>
      <c r="Q18" s="10">
        <f>'[1]ΣΥΣΤΑΣΗ ΤΡΟΦΙΜΩΝ'!AK22</f>
        <v>14.015572858731923</v>
      </c>
      <c r="R18" s="10">
        <f>'[1]ΣΥΣΤΑΣΗ ΤΡΟΦΙΜΩΝ'!AL22</f>
        <v>0</v>
      </c>
      <c r="S18" s="10">
        <f>0.8*'[1]ΣΥΣΤΑΣΗ ΤΡΟΦΙΜΩΝ'!AM22</f>
        <v>11.200000000000001</v>
      </c>
      <c r="T18" s="10">
        <f>0.8*'[1]ΣΥΣΤΑΣΗ ΤΡΟΦΙΜΩΝ'!AN22</f>
        <v>55.760000000000005</v>
      </c>
      <c r="U18" s="11">
        <f>0.8*'[1]ΣΥΣΤΑΣΗ ΤΡΟΦΙΜΩΝ'!AO22</f>
        <v>8.959999999999999</v>
      </c>
    </row>
    <row r="19" spans="1:21" ht="28.5">
      <c r="A19" s="12" t="s">
        <v>25</v>
      </c>
      <c r="B19" s="13">
        <f>0.85*'[1]ΣΥΣΤΑΣΗ ΤΡΟΦΙΜΩΝ'!V108</f>
        <v>2.55</v>
      </c>
      <c r="C19" s="13">
        <f>0.85*'[1]ΣΥΣΤΑΣΗ ΤΡΟΦΙΜΩΝ'!W108*0.9</f>
        <v>0.09945</v>
      </c>
      <c r="D19" s="13" t="s">
        <v>24</v>
      </c>
      <c r="E19" s="13">
        <f>0.85*'[1]ΣΥΣΤΑΣΗ ΤΡΟΦΙΜΩΝ'!Y108*0.9</f>
        <v>7.65</v>
      </c>
      <c r="F19" s="13">
        <f>0.85*'[1]ΣΥΣΤΑΣΗ ΤΡΟΦΙΜΩΝ'!Z108*0.95</f>
        <v>0.5652499999999999</v>
      </c>
      <c r="G19" s="13">
        <f>0.85*'[1]ΣΥΣΤΑΣΗ ΤΡΟΦΙΜΩΝ'!AA108*0.95</f>
        <v>0.1615</v>
      </c>
      <c r="H19" s="13">
        <f>0.85*'[1]ΣΥΣΤΑΣΗ ΤΡΟΦΙΜΩΝ'!AB108</f>
        <v>0</v>
      </c>
      <c r="I19" s="13">
        <f>0.85*'[1]ΣΥΣΤΑΣΗ ΤΡΟΦΙΜΩΝ'!AC108*0.8</f>
        <v>11.56</v>
      </c>
      <c r="J19" s="13">
        <f>0.85*'[1]ΣΥΣΤΑΣΗ ΤΡΟΦΙΜΩΝ'!AD108*0.75</f>
        <v>3.1875</v>
      </c>
      <c r="K19" s="13">
        <f>0.85*'[1]ΣΥΣΤΑΣΗ ΤΡΟΦΙΜΩΝ'!AE108</f>
        <v>0</v>
      </c>
      <c r="L19" s="13">
        <f>0.85*'[1]ΣΥΣΤΑΣΗ ΤΡΟΦΙΜΩΝ'!AF108</f>
        <v>0</v>
      </c>
      <c r="M19" s="13">
        <f>0.85*'[1]ΣΥΣΤΑΣΗ ΤΡΟΦΙΜΩΝ'!AG108</f>
        <v>0.2635</v>
      </c>
      <c r="N19" s="13">
        <f>'[1]ΣΥΣΤΑΣΗ ΤΡΟΦΙΜΩΝ'!AH108</f>
        <v>5</v>
      </c>
      <c r="O19" s="13">
        <f>'[1]ΣΥΣΤΑΣΗ ΤΡΟΦΙΜΩΝ'!AI108</f>
        <v>13.333333333333334</v>
      </c>
      <c r="P19" s="13">
        <f>'[1]ΣΥΣΤΑΣΗ ΤΡΟΦΙΜΩΝ'!AJ108</f>
        <v>87.77777777777777</v>
      </c>
      <c r="Q19" s="13">
        <f>'[1]ΣΥΣΤΑΣΗ ΤΡΟΦΙΜΩΝ'!AK108</f>
        <v>0</v>
      </c>
      <c r="R19" s="13">
        <f>'[1]ΣΥΣΤΑΣΗ ΤΡΟΦΙΜΩΝ'!AL108</f>
        <v>62.22222222222222</v>
      </c>
      <c r="S19" s="13" t="s">
        <v>24</v>
      </c>
      <c r="T19" s="13" t="s">
        <v>24</v>
      </c>
      <c r="U19" s="14">
        <f>0.85*'[1]ΣΥΣΤΑΣΗ ΤΡΟΦΙΜΩΝ'!AO108</f>
        <v>0.085</v>
      </c>
    </row>
    <row r="20" spans="1:21" ht="14.25">
      <c r="A20" s="12" t="s">
        <v>26</v>
      </c>
      <c r="B20" s="13">
        <f>0.5*'[1]ΣΥΣΤΑΣΗ ΤΡΟΦΙΜΩΝ'!V49</f>
        <v>1.5</v>
      </c>
      <c r="C20" s="13">
        <f>0.5*'[1]ΣΥΣΤΑΣΗ ΤΡΟΦΙΜΩΝ'!W49*0.8</f>
        <v>0.036</v>
      </c>
      <c r="D20" s="13">
        <f>0.5*'[1]ΣΥΣΤΑΣΗ ΤΡΟΦΙΜΩΝ'!X49*0.9</f>
        <v>0.1395</v>
      </c>
      <c r="E20" s="13">
        <f>0.5*'[1]ΣΥΣΤΑΣΗ ΤΡΟΦΙΜΩΝ'!Y49</f>
        <v>0</v>
      </c>
      <c r="F20" s="13">
        <f>0.5*'[1]ΣΥΣΤΑΣΗ ΤΡΟΦΙΜΩΝ'!Z49*0.9</f>
        <v>1.4400000000000002</v>
      </c>
      <c r="G20" s="13">
        <f>0.5*'[1]ΣΥΣΤΑΣΗ ΤΡΟΦΙΜΩΝ'!AA49*0.9</f>
        <v>0.081</v>
      </c>
      <c r="H20" s="13">
        <f>0.5*'[1]ΣΥΣΤΑΣΗ ΤΡΟΦΙΜΩΝ'!AB49</f>
        <v>0</v>
      </c>
      <c r="I20" s="13">
        <f>0.5*'[1]ΣΥΣΤΑΣΗ ΤΡΟΦΙΜΩΝ'!AC49*0.7</f>
        <v>15.399999999999999</v>
      </c>
      <c r="J20" s="13">
        <f>0.5*'[1]ΣΥΣΤΑΣΗ ΤΡΟΦΙΜΩΝ'!AD49*0.8</f>
        <v>0.4</v>
      </c>
      <c r="K20" s="13">
        <f>0.5*'[1]ΣΥΣΤΑΣΗ ΤΡΟΦΙΜΩΝ'!AE49</f>
        <v>0</v>
      </c>
      <c r="L20" s="13">
        <f>0.5*'[1]ΣΥΣΤΑΣΗ ΤΡΟΦΙΜΩΝ'!AF49</f>
        <v>0</v>
      </c>
      <c r="M20" s="13">
        <f>0.5*'[1]ΣΥΣΤΑΣΗ ΤΡΟΦΙΜΩΝ'!AG49</f>
        <v>0.06</v>
      </c>
      <c r="N20" s="13">
        <f>'[1]ΣΥΣΤΑΣΗ ΤΡΟΦΙΜΩΝ'!AH49</f>
        <v>34.61538461538461</v>
      </c>
      <c r="O20" s="13">
        <f>'[1]ΣΥΣΤΑΣΗ ΤΡΟΦΙΜΩΝ'!AI49</f>
        <v>55.38461538461539</v>
      </c>
      <c r="P20" s="13">
        <f>'[1]ΣΥΣΤΑΣΗ ΤΡΟΦΙΜΩΝ'!AJ49</f>
        <v>12.307692307692308</v>
      </c>
      <c r="Q20" s="13">
        <f>'[1]ΣΥΣΤΑΣΗ ΤΡΟΦΙΜΩΝ'!AK49</f>
        <v>6.923076923076923</v>
      </c>
      <c r="R20" s="13">
        <f>'[1]ΣΥΣΤΑΣΗ ΤΡΟΦΙΜΩΝ'!AL49</f>
        <v>6.153846153846154</v>
      </c>
      <c r="S20" s="13">
        <f>0.5*'[1]ΣΥΣΤΑΣΗ ΤΡΟΦΙΜΩΝ'!AM49</f>
        <v>0.05</v>
      </c>
      <c r="T20" s="13" t="s">
        <v>24</v>
      </c>
      <c r="U20" s="14">
        <f>0.5*'[1]ΣΥΣΤΑΣΗ ΤΡΟΦΙΜΩΝ'!AO49</f>
        <v>0.15</v>
      </c>
    </row>
    <row r="21" spans="1:21" ht="14.25">
      <c r="A21" s="12" t="s">
        <v>27</v>
      </c>
      <c r="B21" s="13" t="s">
        <v>28</v>
      </c>
      <c r="C21" s="13">
        <f>2.4*'[1]ΣΥΣΤΑΣΗ ΤΡΟΦΙΜΩΝ'!W58*0.95</f>
        <v>0.2052</v>
      </c>
      <c r="D21" s="13">
        <f>2.4*'[1]ΣΥΣΤΑΣΗ ΤΡΟΦΙΜΩΝ'!X58*0.95</f>
        <v>0.0228</v>
      </c>
      <c r="E21" s="13">
        <f>2.4*'[1]ΣΥΣΤΑΣΗ ΤΡΟΦΙΜΩΝ'!Y58*0.95</f>
        <v>1459.1999999999998</v>
      </c>
      <c r="F21" s="13">
        <f>2.4*'[1]ΣΥΣΤΑΣΗ ΤΡΟΦΙΜΩΝ'!Z58*0.95</f>
        <v>2.28</v>
      </c>
      <c r="G21" s="13">
        <f>2.4*'[1]ΣΥΣΤΑΣΗ ΤΡΟΦΙΜΩΝ'!AA58*0.95</f>
        <v>0.3192</v>
      </c>
      <c r="H21" s="13">
        <f>2.4*'[1]ΣΥΣΤΑΣΗ ΤΡΟΦΙΜΩΝ'!AB58</f>
        <v>0</v>
      </c>
      <c r="I21" s="13">
        <f>2.4*'[1]ΣΥΣΤΑΣΗ ΤΡΟΦΙΜΩΝ'!AC58*0.7</f>
        <v>90.71999999999998</v>
      </c>
      <c r="J21" s="13">
        <f>2.4*'[1]ΣΥΣΤΑΣΗ ΤΡΟΦΙΜΩΝ'!AD58*0.95</f>
        <v>86.64</v>
      </c>
      <c r="K21" s="13">
        <f>2.4*'[1]ΣΥΣΤΑΣΗ ΤΡΟΦΙΜΩΝ'!AE58</f>
        <v>0</v>
      </c>
      <c r="L21" s="13">
        <f>2.4*'[1]ΣΥΣΤΑΣΗ ΤΡΟΦΙΜΩΝ'!AF58</f>
        <v>0</v>
      </c>
      <c r="M21" s="13">
        <f>2.4*'[1]ΣΥΣΤΑΣΗ ΤΡΟΦΙΜΩΝ'!AG58</f>
        <v>2.928</v>
      </c>
      <c r="N21" s="13">
        <f>'[1]ΣΥΣΤΑΣΗ ΤΡΟΦΙΜΩΝ'!AH58</f>
        <v>15.882352941176471</v>
      </c>
      <c r="O21" s="13">
        <f>'[1]ΣΥΣΤΑΣΗ ΤΡΟΦΙΜΩΝ'!AI58</f>
        <v>16.470588235294116</v>
      </c>
      <c r="P21" s="13">
        <f>'[1]ΣΥΣΤΑΣΗ ΤΡΟΦΙΜΩΝ'!AJ58</f>
        <v>72.94117647058823</v>
      </c>
      <c r="Q21" s="13">
        <f>'[1]ΣΥΣΤΑΣΗ ΤΡΟΦΙΜΩΝ'!AK58</f>
        <v>5.294117647058823</v>
      </c>
      <c r="R21" s="13">
        <f>'[1]ΣΥΣΤΑΣΗ ΤΡΟΦΙΜΩΝ'!AL58</f>
        <v>72.94117647058823</v>
      </c>
      <c r="S21" s="13">
        <f>2.4*'[1]ΣΥΣΤΑΣΗ ΤΡΟΦΙΜΩΝ'!AM58</f>
        <v>0.24</v>
      </c>
      <c r="T21" s="13">
        <f>2.4*'[1]ΣΥΣΤΑΣΗ ΤΡΟΦΙΜΩΝ'!AN58</f>
        <v>0.24</v>
      </c>
      <c r="U21" s="14">
        <f>2.4*'[1]ΣΥΣΤΑΣΗ ΤΡΟΦΙΜΩΝ'!AO58</f>
        <v>0.48</v>
      </c>
    </row>
    <row r="22" spans="1:21" ht="14.25">
      <c r="A22" s="12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</row>
    <row r="23" spans="1:21" ht="14.25">
      <c r="A23" s="12" t="s">
        <v>30</v>
      </c>
      <c r="B23" s="13">
        <f>4*'[1]ΣΥΣΤΑΣΗ ΤΡΟΦΙΜΩΝ'!V68</f>
        <v>0</v>
      </c>
      <c r="C23" s="13">
        <f>4*'[1]ΣΥΣΤΑΣΗ ΤΡΟΦΙΜΩΝ'!W68</f>
        <v>0</v>
      </c>
      <c r="D23" s="13">
        <f>4*'[1]ΣΥΣΤΑΣΗ ΤΡΟΦΙΜΩΝ'!X68</f>
        <v>0</v>
      </c>
      <c r="E23" s="13">
        <f>4*'[1]ΣΥΣΤΑΣΗ ΤΡΟΦΙΜΩΝ'!Y68</f>
        <v>0</v>
      </c>
      <c r="F23" s="13">
        <f>4*'[1]ΣΥΣΤΑΣΗ ΤΡΟΦΙΜΩΝ'!Z68</f>
        <v>0</v>
      </c>
      <c r="G23" s="13">
        <f>4*'[1]ΣΥΣΤΑΣΗ ΤΡΟΦΙΜΩΝ'!AA68</f>
        <v>0</v>
      </c>
      <c r="H23" s="13">
        <f>4*'[1]ΣΥΣΤΑΣΗ ΤΡΟΦΙΜΩΝ'!AB68</f>
        <v>0</v>
      </c>
      <c r="I23" s="13">
        <f>4*'[1]ΣΥΣΤΑΣΗ ΤΡΟΦΙΜΩΝ'!AC68</f>
        <v>0</v>
      </c>
      <c r="J23" s="13">
        <f>4*'[1]ΣΥΣΤΑΣΗ ΤΡΟΦΙΜΩΝ'!AD68</f>
        <v>0</v>
      </c>
      <c r="K23" s="13">
        <f>4*'[1]ΣΥΣΤΑΣΗ ΤΡΟΦΙΜΩΝ'!AE68</f>
        <v>0</v>
      </c>
      <c r="L23" s="13">
        <f>4*'[1]ΣΥΣΤΑΣΗ ΤΡΟΦΙΜΩΝ'!AF68</f>
        <v>0</v>
      </c>
      <c r="M23" s="13">
        <f>4*'[1]ΣΥΣΤΑΣΗ ΤΡΟΦΙΜΩΝ'!AG68</f>
        <v>0</v>
      </c>
      <c r="N23" s="13">
        <f>'[1]ΣΥΣΤΑΣΗ ΤΡΟΦΙΜΩΝ'!AH68</f>
        <v>7.368421052631579</v>
      </c>
      <c r="O23" s="13">
        <f>'[1]ΣΥΣΤΑΣΗ ΤΡΟΦΙΜΩΝ'!AI68</f>
        <v>13.91812865497076</v>
      </c>
      <c r="P23" s="13">
        <f>'[1]ΣΥΣΤΑΣΗ ΤΡΟΦΙΜΩΝ'!AJ68</f>
        <v>85.38011695906432</v>
      </c>
      <c r="Q23" s="13">
        <f>'[1]ΣΥΣΤΑΣΗ ΤΡΟΦΙΜΩΝ'!AK68</f>
        <v>0</v>
      </c>
      <c r="R23" s="13">
        <f>'[1]ΣΥΣΤΑΣΗ ΤΡΟΦΙΜΩΝ'!AL68</f>
        <v>0</v>
      </c>
      <c r="S23" s="13">
        <f>4*'[1]ΣΥΣΤΑΣΗ ΤΡΟΦΙΜΩΝ'!AM68</f>
        <v>0</v>
      </c>
      <c r="T23" s="13">
        <f>4*'[1]ΣΥΣΤΑΣΗ ΤΡΟΦΙΜΩΝ'!AN68</f>
        <v>0</v>
      </c>
      <c r="U23" s="14">
        <f>4*'[1]ΣΥΣΤΑΣΗ ΤΡΟΦΙΜΩΝ'!AO68</f>
        <v>0</v>
      </c>
    </row>
    <row r="24" spans="1:21" ht="14.25">
      <c r="A24" s="16" t="s">
        <v>31</v>
      </c>
      <c r="B24" s="17">
        <f aca="true" t="shared" si="3" ref="B24:M24">SUM(B18:B23)</f>
        <v>4.05</v>
      </c>
      <c r="C24" s="17">
        <f t="shared" si="3"/>
        <v>0.34065</v>
      </c>
      <c r="D24" s="17">
        <f t="shared" si="3"/>
        <v>0.1623</v>
      </c>
      <c r="E24" s="17">
        <f t="shared" si="3"/>
        <v>1466.85</v>
      </c>
      <c r="F24" s="17">
        <f t="shared" si="3"/>
        <v>4.28525</v>
      </c>
      <c r="G24" s="17">
        <f t="shared" si="3"/>
        <v>0.5617</v>
      </c>
      <c r="H24" s="17">
        <f t="shared" si="3"/>
        <v>0</v>
      </c>
      <c r="I24" s="17">
        <f t="shared" si="3"/>
        <v>117.67999999999998</v>
      </c>
      <c r="J24" s="17">
        <f t="shared" si="3"/>
        <v>90.2275</v>
      </c>
      <c r="K24" s="17">
        <f t="shared" si="3"/>
        <v>0</v>
      </c>
      <c r="L24" s="17">
        <f t="shared" si="3"/>
        <v>0</v>
      </c>
      <c r="M24" s="17">
        <f t="shared" si="3"/>
        <v>7.331499999999999</v>
      </c>
      <c r="N24" s="24">
        <f>9*G11*100/C11</f>
        <v>38.351115421920476</v>
      </c>
      <c r="O24" s="24">
        <f>4*F11*100/C11</f>
        <v>9.45914738349268</v>
      </c>
      <c r="P24" s="24">
        <f>4*E11*100/C11</f>
        <v>56.598771419333985</v>
      </c>
      <c r="Q24" s="13">
        <f>9*S24*100/C11</f>
        <v>4.776222807260636</v>
      </c>
      <c r="R24" s="13">
        <f>4*K11*100/C11</f>
        <v>2.2724123597062493</v>
      </c>
      <c r="S24" s="17">
        <f>SUM(S18:S23)</f>
        <v>11.490000000000002</v>
      </c>
      <c r="T24" s="17">
        <f>SUM(T18:T23)</f>
        <v>56.00000000000001</v>
      </c>
      <c r="U24" s="18">
        <f>SUM(U18:U23)</f>
        <v>9.675</v>
      </c>
    </row>
    <row r="25" spans="1:21" ht="28.5">
      <c r="A25" s="16" t="s">
        <v>32</v>
      </c>
      <c r="B25" s="17">
        <f aca="true" t="shared" si="4" ref="B25:M25">100*B24/$B$11</f>
        <v>0.27835051546391754</v>
      </c>
      <c r="C25" s="17">
        <f t="shared" si="4"/>
        <v>0.023412371134020615</v>
      </c>
      <c r="D25" s="17">
        <f t="shared" si="4"/>
        <v>0.011154639175257733</v>
      </c>
      <c r="E25" s="17">
        <f t="shared" si="4"/>
        <v>100.81443298969072</v>
      </c>
      <c r="F25" s="17">
        <f t="shared" si="4"/>
        <v>0.2945189003436426</v>
      </c>
      <c r="G25" s="17">
        <f t="shared" si="4"/>
        <v>0.03860481099656357</v>
      </c>
      <c r="H25" s="17">
        <f t="shared" si="4"/>
        <v>0</v>
      </c>
      <c r="I25" s="17">
        <f t="shared" si="4"/>
        <v>8.087972508591063</v>
      </c>
      <c r="J25" s="17">
        <f t="shared" si="4"/>
        <v>6.201202749140894</v>
      </c>
      <c r="K25" s="17">
        <f t="shared" si="4"/>
        <v>0</v>
      </c>
      <c r="L25" s="17">
        <f t="shared" si="4"/>
        <v>0</v>
      </c>
      <c r="M25" s="17">
        <f t="shared" si="4"/>
        <v>0.5038831615120275</v>
      </c>
      <c r="N25" s="24"/>
      <c r="O25" s="24"/>
      <c r="P25" s="24"/>
      <c r="Q25" s="13"/>
      <c r="R25" s="13"/>
      <c r="S25" s="17">
        <f>100*S24/$B$11</f>
        <v>0.7896907216494847</v>
      </c>
      <c r="T25" s="17">
        <f>100*T24/$B$11</f>
        <v>3.848797250859107</v>
      </c>
      <c r="U25" s="18">
        <f>100*U24/$B$11</f>
        <v>0.6649484536082475</v>
      </c>
    </row>
    <row r="26" spans="1:21" ht="42.75">
      <c r="A26" s="19" t="s">
        <v>33</v>
      </c>
      <c r="B26" s="20">
        <f aca="true" t="shared" si="5" ref="B26:M26">$B$13*B25/100</f>
        <v>0.4417422680412371</v>
      </c>
      <c r="C26" s="20">
        <f t="shared" si="5"/>
        <v>0.03715543298969071</v>
      </c>
      <c r="D26" s="20">
        <f t="shared" si="5"/>
        <v>0.01770241237113402</v>
      </c>
      <c r="E26" s="20">
        <f t="shared" si="5"/>
        <v>159.99250515463916</v>
      </c>
      <c r="F26" s="20">
        <f t="shared" si="5"/>
        <v>0.46740149484536075</v>
      </c>
      <c r="G26" s="20">
        <f t="shared" si="5"/>
        <v>0.06126583505154638</v>
      </c>
      <c r="H26" s="20">
        <f t="shared" si="5"/>
        <v>0</v>
      </c>
      <c r="I26" s="20">
        <f t="shared" si="5"/>
        <v>12.835612371134015</v>
      </c>
      <c r="J26" s="20">
        <f t="shared" si="5"/>
        <v>9.841308762886598</v>
      </c>
      <c r="K26" s="20">
        <f t="shared" si="5"/>
        <v>0</v>
      </c>
      <c r="L26" s="20">
        <f t="shared" si="5"/>
        <v>0</v>
      </c>
      <c r="M26" s="20">
        <f t="shared" si="5"/>
        <v>0.7996625773195877</v>
      </c>
      <c r="N26" s="20"/>
      <c r="O26" s="20"/>
      <c r="P26" s="20"/>
      <c r="Q26" s="20"/>
      <c r="R26" s="20"/>
      <c r="S26" s="20">
        <f>$B$13*S25/100</f>
        <v>1.253239175257732</v>
      </c>
      <c r="T26" s="20">
        <f>$B$13*T25/100</f>
        <v>6.108041237113403</v>
      </c>
      <c r="U26" s="21">
        <f>$B$13*U25/100</f>
        <v>1.0552731958762886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2011-08-04T07:17:05Z</dcterms:created>
  <dcterms:modified xsi:type="dcterms:W3CDTF">2011-08-04T07:17:20Z</dcterms:modified>
  <cp:category/>
  <cp:version/>
  <cp:contentType/>
  <cp:contentStatus/>
</cp:coreProperties>
</file>