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Μπίζελια με αγκινάρ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<sst xmlns="http://schemas.openxmlformats.org/spreadsheetml/2006/main" count="85" uniqueCount="54">
  <si>
    <t>ΜΠΙΖΕΛΙΑ ΜΕ ΑΓΚΙΝΑΡΕΣ</t>
  </si>
  <si>
    <t>Τρόπος παρασκευής: τηγάνισμα και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</si>
  <si>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</si>
  <si>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</si>
  <si>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</si>
  <si>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</si>
  <si>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</si>
  <si>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</si>
  <si>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</si>
  <si>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</si>
  <si>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</si>
  <si>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</si>
  <si>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</si>
  <si>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</si>
  <si>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</si>
  <si>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</si>
  <si>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</si>
  <si>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</si>
  <si>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</si>
  <si>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</si>
  <si>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</si>
  <si>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</si>
  <si>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</si>
  <si>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μπιζέλια</t>
  </si>
  <si>
    <t>1 κιλό αγκινάρες</t>
  </si>
  <si>
    <t>-</t>
  </si>
  <si>
    <t>1 κρεμμύδι</t>
  </si>
  <si>
    <t>ελαιόλαδο</t>
  </si>
  <si>
    <t>1 ντοματοχυμό</t>
  </si>
  <si>
    <t>αλάτι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</si>
  <si>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</si>
  <si>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</si>
  <si>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</si>
  <si>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</si>
  <si>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</si>
  <si>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</si>
  <si>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</si>
  <si>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</si>
  <si>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</si>
  <si>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</si>
  <si>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</si>
  <si>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</si>
  <si>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</si>
  <si>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</si>
  <si>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</si>
  <si>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</si>
  <si>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</si>
  <si>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</si>
  <si>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</si>
  <si>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</si>
  <si>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</si>
  <si>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</si>
  <si>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</si>
  <si>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tr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</si>
</sst>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">
          <cell r="B2">
            <v>41</v>
          </cell>
          <cell r="C2">
            <v>86</v>
          </cell>
          <cell r="D2">
            <v>8</v>
          </cell>
          <cell r="E2">
            <v>4.4</v>
          </cell>
          <cell r="F2">
            <v>0.2</v>
          </cell>
          <cell r="G2">
            <v>0.9</v>
          </cell>
          <cell r="K2">
            <v>82</v>
          </cell>
          <cell r="L2">
            <v>123</v>
          </cell>
          <cell r="M2">
            <v>58</v>
          </cell>
          <cell r="R2">
            <v>1.1</v>
          </cell>
          <cell r="Y2">
            <v>149</v>
          </cell>
          <cell r="AH2">
            <v>4.390243902439025</v>
          </cell>
          <cell r="AI2">
            <v>42.926829268292686</v>
          </cell>
          <cell r="AJ2">
            <v>78.04878048780488</v>
          </cell>
          <cell r="AK2">
            <v>0</v>
          </cell>
          <cell r="AL2">
            <v>0</v>
          </cell>
        </row>
        <row r="104">
          <cell r="B104">
            <v>15.2</v>
          </cell>
          <cell r="C104">
            <v>93.8</v>
          </cell>
          <cell r="D104">
            <v>3</v>
          </cell>
          <cell r="E104">
            <v>0.8</v>
          </cell>
          <cell r="F104" t="str">
            <v>tr</v>
          </cell>
          <cell r="G104">
            <v>0.6</v>
          </cell>
          <cell r="H104">
            <v>0</v>
          </cell>
          <cell r="I104" t="str">
            <v>tr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U104" t="str">
            <v>tr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21.05263157894737</v>
          </cell>
          <cell r="AJ104">
            <v>78.94736842105263</v>
          </cell>
          <cell r="AK104">
            <v>0</v>
          </cell>
          <cell r="AL104">
            <v>78.94736842105263</v>
          </cell>
          <cell r="AM104" t="str">
            <v>tr</v>
          </cell>
          <cell r="AN104" t="str">
            <v>tr</v>
          </cell>
          <cell r="AO104" t="str">
            <v>tr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  <row r="128">
          <cell r="B128">
            <v>32</v>
          </cell>
          <cell r="C128">
            <v>88.7</v>
          </cell>
          <cell r="D128">
            <v>4.2</v>
          </cell>
          <cell r="E128">
            <v>3.6</v>
          </cell>
          <cell r="F128">
            <v>0.2</v>
          </cell>
          <cell r="G128">
            <v>4.2</v>
          </cell>
          <cell r="H128">
            <v>0</v>
          </cell>
          <cell r="I128">
            <v>0.8</v>
          </cell>
          <cell r="J128">
            <v>3.4</v>
          </cell>
          <cell r="K128">
            <v>44</v>
          </cell>
          <cell r="L128">
            <v>62</v>
          </cell>
          <cell r="M128">
            <v>28</v>
          </cell>
          <cell r="N128">
            <v>28</v>
          </cell>
          <cell r="O128">
            <v>0.3</v>
          </cell>
          <cell r="P128">
            <v>2</v>
          </cell>
          <cell r="Q128">
            <v>200</v>
          </cell>
          <cell r="R128">
            <v>0.8</v>
          </cell>
          <cell r="S128">
            <v>0.5</v>
          </cell>
          <cell r="T128">
            <v>0.06</v>
          </cell>
          <cell r="U128" t="str">
            <v>tr</v>
          </cell>
          <cell r="V128" t="str">
            <v>n</v>
          </cell>
          <cell r="W128">
            <v>0.22</v>
          </cell>
          <cell r="X128">
            <v>0.15</v>
          </cell>
          <cell r="Y128">
            <v>695</v>
          </cell>
          <cell r="Z128">
            <v>0.6</v>
          </cell>
          <cell r="AA128">
            <v>0.18</v>
          </cell>
          <cell r="AB128">
            <v>0</v>
          </cell>
          <cell r="AC128">
            <v>10</v>
          </cell>
          <cell r="AD128">
            <v>54</v>
          </cell>
          <cell r="AE128">
            <v>0</v>
          </cell>
          <cell r="AF128">
            <v>0</v>
          </cell>
          <cell r="AG128">
            <v>0.39</v>
          </cell>
          <cell r="AH128">
            <v>5.625</v>
          </cell>
          <cell r="AI128">
            <v>45</v>
          </cell>
          <cell r="AJ128">
            <v>52.5</v>
          </cell>
          <cell r="AK128">
            <v>0</v>
          </cell>
          <cell r="AL128">
            <v>42.5</v>
          </cell>
          <cell r="AM128" t="str">
            <v>tr</v>
          </cell>
          <cell r="AN128" t="str">
            <v>tr</v>
          </cell>
          <cell r="AO12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55" zoomScaleNormal="55" zoomScalePageLayoutView="55" workbookViewId="0" topLeftCell="A1">
      <selection activeCell="E26" sqref="E26"/>
    </sheetView>
  </sheetViews>
  <sheetFormatPr defaultColWidth="9.140625" defaultRowHeight="15"/>
  <cols>
    <col min="1" max="1" width="19.28125" style="16" customWidth="1"/>
    <col min="2" max="3" width="9.140625" style="2" customWidth="1"/>
    <col min="4" max="4" width="11.140625" style="2" customWidth="1"/>
    <col min="5" max="5" width="15.421875" style="2" customWidth="1"/>
    <col min="6" max="8" width="9.140625" style="2" customWidth="1"/>
    <col min="9" max="9" width="14.140625" style="2" customWidth="1"/>
    <col min="10" max="12" width="9.140625" style="2" customWidth="1"/>
    <col min="13" max="15" width="11.57421875" style="2" customWidth="1"/>
    <col min="16" max="16" width="13.7109375" style="2" customWidth="1"/>
    <col min="17" max="17" width="11.140625" style="2" customWidth="1"/>
    <col min="18" max="18" width="11.8515625" style="2" customWidth="1"/>
    <col min="19" max="19" width="9.8515625" style="2" customWidth="1"/>
    <col min="20" max="21" width="9.140625" style="2" customWidth="1"/>
    <col min="22" max="22" width="11.140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</row>
    <row r="5" spans="1:22" ht="14.25">
      <c r="A5" s="7" t="s">
        <v>23</v>
      </c>
      <c r="B5" s="8">
        <v>920</v>
      </c>
      <c r="C5" s="8">
        <f>10*'[1]ΣΥΣΤΑΣΗ ΤΡΟΦΙΜΩΝ'!B128</f>
        <v>320</v>
      </c>
      <c r="D5" s="8">
        <f>10*'[1]ΣΥΣΤΑΣΗ ΤΡΟΦΙΜΩΝ'!C128</f>
        <v>887</v>
      </c>
      <c r="E5" s="8">
        <f>10*'[1]ΣΥΣΤΑΣΗ ΤΡΟΦΙΜΩΝ'!D128</f>
        <v>42</v>
      </c>
      <c r="F5" s="8">
        <f>10*'[1]ΣΥΣΤΑΣΗ ΤΡΟΦΙΜΩΝ'!E128</f>
        <v>36</v>
      </c>
      <c r="G5" s="8">
        <f>10*'[1]ΣΥΣΤΑΣΗ ΤΡΟΦΙΜΩΝ'!F128</f>
        <v>2</v>
      </c>
      <c r="H5" s="8">
        <f>10*'[1]ΣΥΣΤΑΣΗ ΤΡΟΦΙΜΩΝ'!G128</f>
        <v>42</v>
      </c>
      <c r="I5" s="8">
        <f>10*'[1]ΣΥΣΤΑΣΗ ΤΡΟΦΙΜΩΝ'!H128</f>
        <v>0</v>
      </c>
      <c r="J5" s="8">
        <f>10*'[1]ΣΥΣΤΑΣΗ ΤΡΟΦΙΜΩΝ'!I128</f>
        <v>8</v>
      </c>
      <c r="K5" s="8">
        <f>10*'[1]ΣΥΣΤΑΣΗ ΤΡΟΦΙΜΩΝ'!J128</f>
        <v>34</v>
      </c>
      <c r="L5" s="8">
        <f>10*'[1]ΣΥΣΤΑΣΗ ΤΡΟΦΙΜΩΝ'!K128</f>
        <v>440</v>
      </c>
      <c r="M5" s="8">
        <f>10*'[1]ΣΥΣΤΑΣΗ ΤΡΟΦΙΜΩΝ'!L128</f>
        <v>620</v>
      </c>
      <c r="N5" s="8">
        <f>10*'[1]ΣΥΣΤΑΣΗ ΤΡΟΦΙΜΩΝ'!M128</f>
        <v>280</v>
      </c>
      <c r="O5" s="8">
        <f>10*'[1]ΣΥΣΤΑΣΗ ΤΡΟΦΙΜΩΝ'!N128</f>
        <v>280</v>
      </c>
      <c r="P5" s="8">
        <f>10*'[1]ΣΥΣΤΑΣΗ ΤΡΟΦΙΜΩΝ'!O128</f>
        <v>3</v>
      </c>
      <c r="Q5" s="8">
        <f>10*'[1]ΣΥΣΤΑΣΗ ΤΡΟΦΙΜΩΝ'!P128</f>
        <v>20</v>
      </c>
      <c r="R5" s="8">
        <f>10*'[1]ΣΥΣΤΑΣΗ ΤΡΟΦΙΜΩΝ'!Q128</f>
        <v>2000</v>
      </c>
      <c r="S5" s="8">
        <f>10*'[1]ΣΥΣΤΑΣΗ ΤΡΟΦΙΜΩΝ'!R128</f>
        <v>8</v>
      </c>
      <c r="T5" s="8">
        <f>10*'[1]ΣΥΣΤΑΣΗ ΤΡΟΦΙΜΩΝ'!S128</f>
        <v>5</v>
      </c>
      <c r="U5" s="8">
        <f>10*'[1]ΣΥΣΤΑΣΗ ΤΡΟΦΙΜΩΝ'!T128</f>
        <v>0.6</v>
      </c>
      <c r="V5" s="9" t="str">
        <f>'[1]ΣΥΣΤΑΣΗ ΤΡΟΦΙΜΩΝ'!U128</f>
        <v>tr</v>
      </c>
    </row>
    <row r="6" spans="1:22" ht="14.25">
      <c r="A6" s="10" t="s">
        <v>24</v>
      </c>
      <c r="B6" s="11">
        <f>1000+0.145*1000-0.395*1000</f>
        <v>750</v>
      </c>
      <c r="C6" s="11">
        <f>10*'[1]ΣΥΣΤΑΣΗ ΤΡΟΦΙΜΩΝ'!B2+0.145*1000*9</f>
        <v>1715</v>
      </c>
      <c r="D6" s="11">
        <f>10*'[1]ΣΥΣΤΑΣΗ ΤΡΟΦΙΜΩΝ'!C2-0.395*1000</f>
        <v>465</v>
      </c>
      <c r="E6" s="11">
        <f>10*'[1]ΣΥΣΤΑΣΗ ΤΡΟΦΙΜΩΝ'!D2</f>
        <v>80</v>
      </c>
      <c r="F6" s="11">
        <f>10*'[1]ΣΥΣΤΑΣΗ ΤΡΟΦΙΜΩΝ'!E2</f>
        <v>44</v>
      </c>
      <c r="G6" s="11">
        <f>10*'[1]ΣΥΣΤΑΣΗ ΤΡΟΦΙΜΩΝ'!F2+0.145*1000</f>
        <v>147</v>
      </c>
      <c r="H6" s="11">
        <f>10*'[1]ΣΥΣΤΑΣΗ ΤΡΟΦΙΜΩΝ'!G2</f>
        <v>9</v>
      </c>
      <c r="I6" s="11">
        <v>0</v>
      </c>
      <c r="J6" s="11" t="s">
        <v>25</v>
      </c>
      <c r="K6" s="11" t="s">
        <v>25</v>
      </c>
      <c r="L6" s="11">
        <f>10*'[1]ΣΥΣΤΑΣΗ ΤΡΟΦΙΜΩΝ'!K2</f>
        <v>820</v>
      </c>
      <c r="M6" s="11">
        <f>10*'[1]ΣΥΣΤΑΣΗ ΤΡΟΦΙΜΩΝ'!L2</f>
        <v>1230</v>
      </c>
      <c r="N6" s="11">
        <f>10*'[1]ΣΥΣΤΑΣΗ ΤΡΟΦΙΜΩΝ'!M2</f>
        <v>580</v>
      </c>
      <c r="O6" s="11" t="s">
        <v>25</v>
      </c>
      <c r="P6" s="11" t="s">
        <v>25</v>
      </c>
      <c r="Q6" s="11" t="s">
        <v>25</v>
      </c>
      <c r="R6" s="11" t="s">
        <v>25</v>
      </c>
      <c r="S6" s="11">
        <f>10*'[1]ΣΥΣΤΑΣΗ ΤΡΟΦΙΜΩΝ'!R2</f>
        <v>11</v>
      </c>
      <c r="T6" s="12" t="s">
        <v>25</v>
      </c>
      <c r="U6" s="12" t="s">
        <v>25</v>
      </c>
      <c r="V6" s="12" t="s">
        <v>25</v>
      </c>
    </row>
    <row r="7" spans="1:22" ht="14.25">
      <c r="A7" s="10" t="s">
        <v>26</v>
      </c>
      <c r="B7" s="11">
        <v>85</v>
      </c>
      <c r="C7" s="11">
        <f>0.85*'[1]ΣΥΣΤΑΣΗ ΤΡΟΦΙΜΩΝ'!B108</f>
        <v>30.599999999999998</v>
      </c>
      <c r="D7" s="11">
        <f>0.85*'[1]ΣΥΣΤΑΣΗ ΤΡΟΦΙΜΩΝ'!C108</f>
        <v>75.64999999999999</v>
      </c>
      <c r="E7" s="11">
        <f>0.85*'[1]ΣΥΣΤΑΣΗ ΤΡΟΦΙΜΩΝ'!D108</f>
        <v>6.715</v>
      </c>
      <c r="F7" s="11">
        <f>0.85*'[1]ΣΥΣΤΑΣΗ ΤΡΟΦΙΜΩΝ'!E108</f>
        <v>1.02</v>
      </c>
      <c r="G7" s="11">
        <f>0.85*'[1]ΣΥΣΤΑΣΗ ΤΡΟΦΙΜΩΝ'!F108</f>
        <v>0.17</v>
      </c>
      <c r="H7" s="11">
        <f>0.85*'[1]ΣΥΣΤΑΣΗ ΤΡΟΦΙΜΩΝ'!G108</f>
        <v>1.275</v>
      </c>
      <c r="I7" s="11">
        <f>0.85*'[1]ΣΥΣΤΑΣΗ ΤΡΟΦΙΜΩΝ'!H108</f>
        <v>0</v>
      </c>
      <c r="J7" s="11" t="str">
        <f>'[1]ΣΥΣΤΑΣΗ ΤΡΟΦΙΜΩΝ'!I108</f>
        <v>tr</v>
      </c>
      <c r="K7" s="11">
        <f>0.85*'[1]ΣΥΣΤΑΣΗ ΤΡΟΦΙΜΩΝ'!J108</f>
        <v>4.76</v>
      </c>
      <c r="L7" s="11">
        <f>0.85*'[1]ΣΥΣΤΑΣΗ ΤΡΟΦΙΜΩΝ'!K108</f>
        <v>21.25</v>
      </c>
      <c r="M7" s="11">
        <f>0.85*'[1]ΣΥΣΤΑΣΗ ΤΡΟΦΙΜΩΝ'!L108</f>
        <v>25.5</v>
      </c>
      <c r="N7" s="11">
        <f>0.85*'[1]ΣΥΣΤΑΣΗ ΤΡΟΦΙΜΩΝ'!M108</f>
        <v>3.4</v>
      </c>
      <c r="O7" s="11">
        <f>0.85*'[1]ΣΥΣΤΑΣΗ ΤΡΟΦΙΜΩΝ'!N108</f>
        <v>21.25</v>
      </c>
      <c r="P7" s="11">
        <f>0.85*'[1]ΣΥΣΤΑΣΗ ΤΡΟΦΙΜΩΝ'!O108</f>
        <v>0.085</v>
      </c>
      <c r="Q7" s="11">
        <f>0.85*'[1]ΣΥΣΤΑΣΗ ΤΡΟΦΙΜΩΝ'!P108</f>
        <v>2.55</v>
      </c>
      <c r="R7" s="11">
        <f>0.85*'[1]ΣΥΣΤΑΣΗ ΤΡΟΦΙΜΩΝ'!Q108</f>
        <v>136</v>
      </c>
      <c r="S7" s="11">
        <f>0.85*'[1]ΣΥΣΤΑΣΗ ΤΡΟΦΙΜΩΝ'!R108</f>
        <v>0.255</v>
      </c>
      <c r="T7" s="11">
        <f>0.85*'[1]ΣΥΣΤΑΣΗ ΤΡΟΦΙΜΩΝ'!S108</f>
        <v>0.17</v>
      </c>
      <c r="U7" s="11">
        <f>0.85*'[1]ΣΥΣΤΑΣΗ ΤΡΟΦΙΜΩΝ'!T108</f>
        <v>0.0425</v>
      </c>
      <c r="V7" s="12">
        <f>0.85*'[1]ΣΥΣΤΑΣΗ ΤΡΟΦΙΜΩΝ'!U108</f>
        <v>0.85</v>
      </c>
    </row>
    <row r="8" spans="1:22" ht="14.25">
      <c r="A8" s="10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1:22" ht="14.25">
      <c r="A9" s="10" t="s">
        <v>28</v>
      </c>
      <c r="B9" s="11">
        <v>500</v>
      </c>
      <c r="C9" s="11">
        <f>5*'[1]ΣΥΣΤΑΣΗ ΤΡΟΦΙΜΩΝ'!B104</f>
        <v>76</v>
      </c>
      <c r="D9" s="11">
        <f>5*'[1]ΣΥΣΤΑΣΗ ΤΡΟΦΙΜΩΝ'!C104</f>
        <v>469</v>
      </c>
      <c r="E9" s="11">
        <f>5*'[1]ΣΥΣΤΑΣΗ ΤΡΟΦΙΜΩΝ'!D104</f>
        <v>15</v>
      </c>
      <c r="F9" s="11">
        <f>5*'[1]ΣΥΣΤΑΣΗ ΤΡΟΦΙΜΩΝ'!E104</f>
        <v>4</v>
      </c>
      <c r="G9" s="11" t="str">
        <f>'[1]ΣΥΣΤΑΣΗ ΤΡΟΦΙΜΩΝ'!F104</f>
        <v>tr</v>
      </c>
      <c r="H9" s="11">
        <f>5*'[1]ΣΥΣΤΑΣΗ ΤΡΟΦΙΜΩΝ'!G104</f>
        <v>3</v>
      </c>
      <c r="I9" s="11">
        <f>5*'[1]ΣΥΣΤΑΣΗ ΤΡΟΦΙΜΩΝ'!H104</f>
        <v>0</v>
      </c>
      <c r="J9" s="11" t="str">
        <f>'[1]ΣΥΣΤΑΣΗ ΤΡΟΦΙΜΩΝ'!I104</f>
        <v>tr</v>
      </c>
      <c r="K9" s="11">
        <f>5*'[1]ΣΥΣΤΑΣΗ ΤΡΟΦΙΜΩΝ'!J104</f>
        <v>15</v>
      </c>
      <c r="L9" s="11">
        <f>5*'[1]ΣΥΣΤΑΣΗ ΤΡΟΦΙΜΩΝ'!K104</f>
        <v>50</v>
      </c>
      <c r="M9" s="11">
        <f>5*'[1]ΣΥΣΤΑΣΗ ΤΡΟΦΙΜΩΝ'!L104</f>
        <v>95</v>
      </c>
      <c r="N9" s="11">
        <f>5*'[1]ΣΥΣΤΑΣΗ ΤΡΟΦΙΜΩΝ'!M104</f>
        <v>50</v>
      </c>
      <c r="O9" s="11">
        <f>5*'[1]ΣΥΣΤΑΣΗ ΤΡΟΦΙΜΩΝ'!N104</f>
        <v>2000</v>
      </c>
      <c r="P9" s="11">
        <f>5*'[1]ΣΥΣΤΑΣΗ ΤΡΟΦΙΜΩΝ'!O104</f>
        <v>0.5</v>
      </c>
      <c r="Q9" s="11">
        <f>5*'[1]ΣΥΣΤΑΣΗ ΤΡΟΦΙΜΩΝ'!P104</f>
        <v>1150</v>
      </c>
      <c r="R9" s="11">
        <f>5*'[1]ΣΥΣΤΑΣΗ ΤΡΟΦΙΜΩΝ'!Q104</f>
        <v>1150</v>
      </c>
      <c r="S9" s="11">
        <f>5*'[1]ΣΥΣΤΑΣΗ ΤΡΟΦΙΜΩΝ'!R104</f>
        <v>2</v>
      </c>
      <c r="T9" s="11">
        <f>5*'[1]ΣΥΣΤΑΣΗ ΤΡΟΦΙΜΩΝ'!S104</f>
        <v>0.5</v>
      </c>
      <c r="U9" s="11">
        <f>5*'[1]ΣΥΣΤΑΣΗ ΤΡΟΦΙΜΩΝ'!T104</f>
        <v>0.3</v>
      </c>
      <c r="V9" s="12" t="str">
        <f>'[1]ΣΥΣΤΑΣΗ ΤΡΟΦΙΜΩΝ'!U104</f>
        <v>tr</v>
      </c>
    </row>
    <row r="10" spans="1:22" ht="14.25">
      <c r="A10" s="10" t="s">
        <v>29</v>
      </c>
      <c r="B10" s="11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3600</v>
      </c>
      <c r="P10" s="11"/>
      <c r="Q10" s="11">
        <v>2400</v>
      </c>
      <c r="R10" s="11"/>
      <c r="S10" s="11"/>
      <c r="T10" s="11"/>
      <c r="U10" s="11"/>
      <c r="V10" s="12"/>
    </row>
    <row r="11" spans="1:22" ht="14.25">
      <c r="A11" s="10" t="s">
        <v>30</v>
      </c>
      <c r="B11" s="11">
        <f aca="true" t="shared" si="0" ref="B11:V11">SUM(B5:B10)</f>
        <v>2261</v>
      </c>
      <c r="C11" s="11">
        <f t="shared" si="0"/>
        <v>2141.6</v>
      </c>
      <c r="D11" s="11">
        <f t="shared" si="0"/>
        <v>1896.65</v>
      </c>
      <c r="E11" s="11">
        <f t="shared" si="0"/>
        <v>143.715</v>
      </c>
      <c r="F11" s="11">
        <f t="shared" si="0"/>
        <v>85.02</v>
      </c>
      <c r="G11" s="11">
        <f t="shared" si="0"/>
        <v>149.17</v>
      </c>
      <c r="H11" s="11">
        <f t="shared" si="0"/>
        <v>55.275</v>
      </c>
      <c r="I11" s="11">
        <f t="shared" si="0"/>
        <v>0</v>
      </c>
      <c r="J11" s="11">
        <f t="shared" si="0"/>
        <v>8</v>
      </c>
      <c r="K11" s="11">
        <f t="shared" si="0"/>
        <v>53.76</v>
      </c>
      <c r="L11" s="11">
        <f t="shared" si="0"/>
        <v>1331.25</v>
      </c>
      <c r="M11" s="11">
        <f t="shared" si="0"/>
        <v>1970.5</v>
      </c>
      <c r="N11" s="11">
        <f t="shared" si="0"/>
        <v>913.4</v>
      </c>
      <c r="O11" s="11">
        <f t="shared" si="0"/>
        <v>5901.25</v>
      </c>
      <c r="P11" s="11">
        <f t="shared" si="0"/>
        <v>3.585</v>
      </c>
      <c r="Q11" s="11">
        <f t="shared" si="0"/>
        <v>3572.55</v>
      </c>
      <c r="R11" s="11">
        <f t="shared" si="0"/>
        <v>3286</v>
      </c>
      <c r="S11" s="11">
        <f t="shared" si="0"/>
        <v>21.255</v>
      </c>
      <c r="T11" s="11">
        <f t="shared" si="0"/>
        <v>5.67</v>
      </c>
      <c r="U11" s="11">
        <f t="shared" si="0"/>
        <v>0.9424999999999999</v>
      </c>
      <c r="V11" s="12">
        <f t="shared" si="0"/>
        <v>0.85</v>
      </c>
    </row>
    <row r="12" spans="1:22" ht="28.5">
      <c r="A12" s="10" t="s">
        <v>31</v>
      </c>
      <c r="B12" s="11">
        <v>100</v>
      </c>
      <c r="C12" s="11">
        <f aca="true" t="shared" si="1" ref="C12:V12">100*C11/2011</f>
        <v>106.49428145201392</v>
      </c>
      <c r="D12" s="11">
        <f t="shared" si="1"/>
        <v>94.31377424167081</v>
      </c>
      <c r="E12" s="11">
        <f t="shared" si="1"/>
        <v>7.146444554947787</v>
      </c>
      <c r="F12" s="11">
        <f t="shared" si="1"/>
        <v>4.2277473893585285</v>
      </c>
      <c r="G12" s="11">
        <f t="shared" si="1"/>
        <v>7.417702635504723</v>
      </c>
      <c r="H12" s="11">
        <f t="shared" si="1"/>
        <v>2.7486325211337643</v>
      </c>
      <c r="I12" s="11">
        <f t="shared" si="1"/>
        <v>0</v>
      </c>
      <c r="J12" s="11">
        <f t="shared" si="1"/>
        <v>0.39781203381402286</v>
      </c>
      <c r="K12" s="11">
        <f t="shared" si="1"/>
        <v>2.6732968672302335</v>
      </c>
      <c r="L12" s="11">
        <f t="shared" si="1"/>
        <v>66.19840875186475</v>
      </c>
      <c r="M12" s="11">
        <f t="shared" si="1"/>
        <v>97.98607657881651</v>
      </c>
      <c r="N12" s="11">
        <f t="shared" si="1"/>
        <v>45.42018896071606</v>
      </c>
      <c r="O12" s="11">
        <f t="shared" si="1"/>
        <v>293.4485330681253</v>
      </c>
      <c r="P12" s="11">
        <f t="shared" si="1"/>
        <v>0.178269517652909</v>
      </c>
      <c r="Q12" s="11">
        <f t="shared" si="1"/>
        <v>177.65042267528594</v>
      </c>
      <c r="R12" s="11">
        <f t="shared" si="1"/>
        <v>163.4012928891099</v>
      </c>
      <c r="S12" s="11">
        <f t="shared" si="1"/>
        <v>1.0569368473396321</v>
      </c>
      <c r="T12" s="11">
        <f t="shared" si="1"/>
        <v>0.2819492789656887</v>
      </c>
      <c r="U12" s="11">
        <f t="shared" si="1"/>
        <v>0.046867230233714564</v>
      </c>
      <c r="V12" s="12">
        <f t="shared" si="1"/>
        <v>0.04226752859273993</v>
      </c>
    </row>
    <row r="13" spans="1:22" ht="42.75">
      <c r="A13" s="13" t="s">
        <v>32</v>
      </c>
      <c r="B13" s="14">
        <v>196.08</v>
      </c>
      <c r="C13" s="14">
        <f>196.08*C12/100</f>
        <v>208.8139870711089</v>
      </c>
      <c r="D13" s="14">
        <f>196.08*D12/100-96.08</f>
        <v>88.85044853306816</v>
      </c>
      <c r="E13" s="14">
        <f aca="true" t="shared" si="2" ref="E13:V13">196.08*E12/100</f>
        <v>14.012748483341623</v>
      </c>
      <c r="F13" s="14">
        <f t="shared" si="2"/>
        <v>8.289767081054203</v>
      </c>
      <c r="G13" s="14">
        <f t="shared" si="2"/>
        <v>14.544631327697662</v>
      </c>
      <c r="H13" s="14">
        <f t="shared" si="2"/>
        <v>5.389518647439086</v>
      </c>
      <c r="I13" s="14">
        <f t="shared" si="2"/>
        <v>0</v>
      </c>
      <c r="J13" s="14">
        <f t="shared" si="2"/>
        <v>0.780029835902536</v>
      </c>
      <c r="K13" s="14">
        <f t="shared" si="2"/>
        <v>5.241800497265042</v>
      </c>
      <c r="L13" s="14">
        <f t="shared" si="2"/>
        <v>129.80183988065642</v>
      </c>
      <c r="M13" s="14">
        <f t="shared" si="2"/>
        <v>192.13109895574343</v>
      </c>
      <c r="N13" s="14">
        <f t="shared" si="2"/>
        <v>89.05990651417206</v>
      </c>
      <c r="O13" s="14">
        <f t="shared" si="2"/>
        <v>575.3938836399801</v>
      </c>
      <c r="P13" s="14">
        <f t="shared" si="2"/>
        <v>0.34955087021382397</v>
      </c>
      <c r="Q13" s="14">
        <f t="shared" si="2"/>
        <v>348.3369487817007</v>
      </c>
      <c r="R13" s="14">
        <f t="shared" si="2"/>
        <v>320.3972550969667</v>
      </c>
      <c r="S13" s="14">
        <f t="shared" si="2"/>
        <v>2.0724417702635507</v>
      </c>
      <c r="T13" s="14">
        <f t="shared" si="2"/>
        <v>0.5528461461959224</v>
      </c>
      <c r="U13" s="14">
        <f t="shared" si="2"/>
        <v>0.09189726504226753</v>
      </c>
      <c r="V13" s="15">
        <f t="shared" si="2"/>
        <v>0.08287817006464447</v>
      </c>
    </row>
    <row r="14" spans="24:47" ht="14.25"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7" spans="1:23" ht="45">
      <c r="A17" s="17"/>
      <c r="B17" s="18" t="s">
        <v>33</v>
      </c>
      <c r="C17" s="5" t="s">
        <v>34</v>
      </c>
      <c r="D17" s="5" t="s">
        <v>35</v>
      </c>
      <c r="E17" s="5" t="s">
        <v>36</v>
      </c>
      <c r="F17" s="5" t="s">
        <v>37</v>
      </c>
      <c r="G17" s="5" t="s">
        <v>38</v>
      </c>
      <c r="H17" s="5" t="s">
        <v>39</v>
      </c>
      <c r="I17" s="5" t="s">
        <v>40</v>
      </c>
      <c r="J17" s="5" t="s">
        <v>41</v>
      </c>
      <c r="K17" s="5" t="s">
        <v>42</v>
      </c>
      <c r="L17" s="5" t="s">
        <v>43</v>
      </c>
      <c r="M17" s="5" t="s">
        <v>44</v>
      </c>
      <c r="N17" s="5" t="s">
        <v>45</v>
      </c>
      <c r="O17" s="5" t="s">
        <v>46</v>
      </c>
      <c r="P17" s="5" t="s">
        <v>47</v>
      </c>
      <c r="Q17" s="5" t="s">
        <v>48</v>
      </c>
      <c r="R17" s="5" t="s">
        <v>49</v>
      </c>
      <c r="S17" s="5" t="s">
        <v>50</v>
      </c>
      <c r="T17" s="5" t="s">
        <v>51</v>
      </c>
      <c r="U17" s="6" t="s">
        <v>52</v>
      </c>
      <c r="V17" s="3"/>
      <c r="W17" s="3"/>
    </row>
    <row r="18" spans="1:21" ht="14.25">
      <c r="A18" s="7" t="s">
        <v>23</v>
      </c>
      <c r="B18" s="8" t="str">
        <f>'[1]ΣΥΣΤΑΣΗ ΤΡΟΦΙΜΩΝ'!V128</f>
        <v>n</v>
      </c>
      <c r="C18" s="8">
        <f>10*'[1]ΣΥΣΤΑΣΗ ΤΡΟΦΙΜΩΝ'!W128*0.9</f>
        <v>1.9800000000000002</v>
      </c>
      <c r="D18" s="8">
        <f>10*'[1]ΣΥΣΤΑΣΗ ΤΡΟΦΙΜΩΝ'!X128*0.95</f>
        <v>1.4249999999999998</v>
      </c>
      <c r="E18" s="8">
        <f>10*'[1]ΣΥΣΤΑΣΗ ΤΡΟΦΙΜΩΝ'!Y128*0.95</f>
        <v>6602.5</v>
      </c>
      <c r="F18" s="8">
        <f>10*'[1]ΣΥΣΤΑΣΗ ΤΡΟΦΙΜΩΝ'!Z128*0.95</f>
        <v>5.699999999999999</v>
      </c>
      <c r="G18" s="8">
        <f>10*'[1]ΣΥΣΤΑΣΗ ΤΡΟΦΙΜΩΝ'!AA128*0.95</f>
        <v>1.7099999999999997</v>
      </c>
      <c r="H18" s="8">
        <f>10*'[1]ΣΥΣΤΑΣΗ ΤΡΟΦΙΜΩΝ'!AB128</f>
        <v>0</v>
      </c>
      <c r="I18" s="8">
        <f>10*'[1]ΣΥΣΤΑΣΗ ΤΡΟΦΙΜΩΝ'!AC128*0.85</f>
        <v>85</v>
      </c>
      <c r="J18" s="8">
        <f>10*'[1]ΣΥΣΤΑΣΗ ΤΡΟΦΙΜΩΝ'!AD128*0.85</f>
        <v>459</v>
      </c>
      <c r="K18" s="8">
        <f>10*'[1]ΣΥΣΤΑΣΗ ΤΡΟΦΙΜΩΝ'!AE128</f>
        <v>0</v>
      </c>
      <c r="L18" s="8">
        <f>10*'[1]ΣΥΣΤΑΣΗ ΤΡΟΦΙΜΩΝ'!AF128</f>
        <v>0</v>
      </c>
      <c r="M18" s="8">
        <f>10*'[1]ΣΥΣΤΑΣΗ ΤΡΟΦΙΜΩΝ'!AG128</f>
        <v>3.9000000000000004</v>
      </c>
      <c r="N18" s="8">
        <f>'[1]ΣΥΣΤΑΣΗ ΤΡΟΦΙΜΩΝ'!AH128</f>
        <v>5.625</v>
      </c>
      <c r="O18" s="8">
        <f>'[1]ΣΥΣΤΑΣΗ ΤΡΟΦΙΜΩΝ'!AI128</f>
        <v>45</v>
      </c>
      <c r="P18" s="8">
        <f>'[1]ΣΥΣΤΑΣΗ ΤΡΟΦΙΜΩΝ'!AJ128</f>
        <v>52.5</v>
      </c>
      <c r="Q18" s="8">
        <f>'[1]ΣΥΣΤΑΣΗ ΤΡΟΦΙΜΩΝ'!AK128</f>
        <v>0</v>
      </c>
      <c r="R18" s="8">
        <f>'[1]ΣΥΣΤΑΣΗ ΤΡΟΦΙΜΩΝ'!AL128</f>
        <v>42.5</v>
      </c>
      <c r="S18" s="8" t="str">
        <f>'[1]ΣΥΣΤΑΣΗ ΤΡΟΦΙΜΩΝ'!AM128</f>
        <v>tr</v>
      </c>
      <c r="T18" s="8" t="str">
        <f>'[1]ΣΥΣΤΑΣΗ ΤΡΟΦΙΜΩΝ'!AN128</f>
        <v>tr</v>
      </c>
      <c r="U18" s="9">
        <f>10*'[1]ΣΥΣΤΑΣΗ ΤΡΟΦΙΜΩΝ'!AO128</f>
        <v>1</v>
      </c>
    </row>
    <row r="19" spans="1:21" ht="14.25">
      <c r="A19" s="10" t="s">
        <v>24</v>
      </c>
      <c r="B19" s="11" t="s">
        <v>25</v>
      </c>
      <c r="C19" s="11" t="s">
        <v>25</v>
      </c>
      <c r="D19" s="11" t="s">
        <v>25</v>
      </c>
      <c r="E19" s="11">
        <f>10*'[1]ΣΥΣΤΑΣΗ ΤΡΟΦΙΜΩΝ'!Y2*0.95</f>
        <v>1415.5</v>
      </c>
      <c r="F19" s="11" t="s">
        <v>25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  <c r="L19" s="11" t="s">
        <v>25</v>
      </c>
      <c r="M19" s="11" t="s">
        <v>25</v>
      </c>
      <c r="N19" s="11">
        <f>'[1]ΣΥΣΤΑΣΗ ΤΡΟΦΙΜΩΝ'!AH2</f>
        <v>4.390243902439025</v>
      </c>
      <c r="O19" s="11">
        <f>'[1]ΣΥΣΤΑΣΗ ΤΡΟΦΙΜΩΝ'!AI2</f>
        <v>42.926829268292686</v>
      </c>
      <c r="P19" s="11">
        <f>'[1]ΣΥΣΤΑΣΗ ΤΡΟΦΙΜΩΝ'!AJ2</f>
        <v>78.04878048780488</v>
      </c>
      <c r="Q19" s="11">
        <f>'[1]ΣΥΣΤΑΣΗ ΤΡΟΦΙΜΩΝ'!AK2</f>
        <v>0</v>
      </c>
      <c r="R19" s="11">
        <f>'[1]ΣΥΣΤΑΣΗ ΤΡΟΦΙΜΩΝ'!AL2</f>
        <v>0</v>
      </c>
      <c r="S19" s="11" t="s">
        <v>25</v>
      </c>
      <c r="T19" s="11" t="s">
        <v>25</v>
      </c>
      <c r="U19" s="12" t="s">
        <v>25</v>
      </c>
    </row>
    <row r="20" spans="1:21" ht="14.25">
      <c r="A20" s="10" t="s">
        <v>26</v>
      </c>
      <c r="B20" s="11">
        <f>0.85*'[1]ΣΥΣΤΑΣΗ ΤΡΟΦΙΜΩΝ'!V108</f>
        <v>2.55</v>
      </c>
      <c r="C20" s="11">
        <f>0.85*'[1]ΣΥΣΤΑΣΗ ΤΡΟΦΙΜΩΝ'!W108*0.9</f>
        <v>0.09945</v>
      </c>
      <c r="D20" s="11" t="str">
        <f>'[1]ΣΥΣΤΑΣΗ ΤΡΟΦΙΜΩΝ'!X108</f>
        <v>tr</v>
      </c>
      <c r="E20" s="11">
        <f>0.85*'[1]ΣΥΣΤΑΣΗ ΤΡΟΦΙΜΩΝ'!Y108*0.95</f>
        <v>8.075</v>
      </c>
      <c r="F20" s="11">
        <f>0.85*'[1]ΣΥΣΤΑΣΗ ΤΡΟΦΙΜΩΝ'!Z108*0.95</f>
        <v>0.5652499999999999</v>
      </c>
      <c r="G20" s="11">
        <f>0.85*'[1]ΣΥΣΤΑΣΗ ΤΡΟΦΙΜΩΝ'!AA108*0.95</f>
        <v>0.1615</v>
      </c>
      <c r="H20" s="11">
        <f>0.85*'[1]ΣΥΣΤΑΣΗ ΤΡΟΦΙΜΩΝ'!AB108</f>
        <v>0</v>
      </c>
      <c r="I20" s="11">
        <f>0.85*'[1]ΣΥΣΤΑΣΗ ΤΡΟΦΙΜΩΝ'!AC108*0.8</f>
        <v>11.56</v>
      </c>
      <c r="J20" s="11">
        <f>0.85*'[1]ΣΥΣΤΑΣΗ ΤΡΟΦΙΜΩΝ'!AD108*0.75</f>
        <v>3.1875</v>
      </c>
      <c r="K20" s="11">
        <f>0.85*'[1]ΣΥΣΤΑΣΗ ΤΡΟΦΙΜΩΝ'!AE108</f>
        <v>0</v>
      </c>
      <c r="L20" s="11">
        <f>0.85*'[1]ΣΥΣΤΑΣΗ ΤΡΟΦΙΜΩΝ'!AF108</f>
        <v>0</v>
      </c>
      <c r="M20" s="11">
        <f>0.85*'[1]ΣΥΣΤΑΣΗ ΤΡΟΦΙΜΩΝ'!AG108</f>
        <v>0.2635</v>
      </c>
      <c r="N20" s="11">
        <f>'[1]ΣΥΣΤΑΣΗ ΤΡΟΦΙΜΩΝ'!AH108</f>
        <v>5</v>
      </c>
      <c r="O20" s="11">
        <f>'[1]ΣΥΣΤΑΣΗ ΤΡΟΦΙΜΩΝ'!AI108</f>
        <v>13.333333333333334</v>
      </c>
      <c r="P20" s="11">
        <f>'[1]ΣΥΣΤΑΣΗ ΤΡΟΦΙΜΩΝ'!AJ108</f>
        <v>87.77777777777777</v>
      </c>
      <c r="Q20" s="11">
        <f>'[1]ΣΥΣΤΑΣΗ ΤΡΟΦΙΜΩΝ'!AK108</f>
        <v>0</v>
      </c>
      <c r="R20" s="11">
        <f>'[1]ΣΥΣΤΑΣΗ ΤΡΟΦΙΜΩΝ'!AL108</f>
        <v>62.22222222222222</v>
      </c>
      <c r="S20" s="11" t="str">
        <f>'[1]ΣΥΣΤΑΣΗ ΤΡΟΦΙΜΩΝ'!AM108</f>
        <v>tr</v>
      </c>
      <c r="T20" s="11" t="str">
        <f>'[1]ΣΥΣΤΑΣΗ ΤΡΟΦΙΜΩΝ'!AN108</f>
        <v>tr</v>
      </c>
      <c r="U20" s="12">
        <f>0.85*'[1]ΣΥΣΤΑΣΗ ΤΡΟΦΙΜΩΝ'!AO108</f>
        <v>0.085</v>
      </c>
    </row>
    <row r="21" spans="1:21" ht="14.25">
      <c r="A21" s="10" t="s">
        <v>27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1:21" ht="14.25">
      <c r="A22" s="10" t="s">
        <v>28</v>
      </c>
      <c r="B22" s="11">
        <f>5*'[1]ΣΥΣΤΑΣΗ ΤΡΟΦΙΜΩΝ'!V104</f>
        <v>10</v>
      </c>
      <c r="C22" s="11">
        <f>5*'[1]ΣΥΣΤΑΣΗ ΤΡΟΦΙΜΩΝ'!W104</f>
        <v>0.1</v>
      </c>
      <c r="D22" s="11">
        <f>5*'[1]ΣΥΣΤΑΣΗ ΤΡΟΦΙΜΩΝ'!X104</f>
        <v>0.1</v>
      </c>
      <c r="E22" s="11">
        <f>5*'[1]ΣΥΣΤΑΣΗ ΤΡΟΦΙΜΩΝ'!Y104</f>
        <v>1000</v>
      </c>
      <c r="F22" s="11">
        <f>5*'[1]ΣΥΣΤΑΣΗ ΤΡΟΦΙΜΩΝ'!Z104</f>
        <v>3.5</v>
      </c>
      <c r="G22" s="11">
        <f>5*'[1]ΣΥΣΤΑΣΗ ΤΡΟΦΙΜΩΝ'!AA104</f>
        <v>0.3</v>
      </c>
      <c r="H22" s="11">
        <f>5*'[1]ΣΥΣΤΑΣΗ ΤΡΟΦΙΜΩΝ'!AB104</f>
        <v>0</v>
      </c>
      <c r="I22" s="11">
        <f>5*'[1]ΣΥΣΤΑΣΗ ΤΡΟΦΙΜΩΝ'!AC104</f>
        <v>50</v>
      </c>
      <c r="J22" s="11">
        <f>5*'[1]ΣΥΣΤΑΣΗ ΤΡΟΦΙΜΩΝ'!AD104</f>
        <v>40</v>
      </c>
      <c r="K22" s="11">
        <f>5*'[1]ΣΥΣΤΑΣΗ ΤΡΟΦΙΜΩΝ'!AE104</f>
        <v>0</v>
      </c>
      <c r="L22" s="11">
        <f>5*'[1]ΣΥΣΤΑΣΗ ΤΡΟΦΙΜΩΝ'!AF104</f>
        <v>0</v>
      </c>
      <c r="M22" s="11">
        <f>5*'[1]ΣΥΣΤΑΣΗ ΤΡΟΦΙΜΩΝ'!AG104</f>
        <v>5.05</v>
      </c>
      <c r="N22" s="11" t="s">
        <v>53</v>
      </c>
      <c r="O22" s="11">
        <f>'[1]ΣΥΣΤΑΣΗ ΤΡΟΦΙΜΩΝ'!AI104</f>
        <v>21.05263157894737</v>
      </c>
      <c r="P22" s="11">
        <f>'[1]ΣΥΣΤΑΣΗ ΤΡΟΦΙΜΩΝ'!AJ104</f>
        <v>78.94736842105263</v>
      </c>
      <c r="Q22" s="11">
        <f>'[1]ΣΥΣΤΑΣΗ ΤΡΟΦΙΜΩΝ'!AK104</f>
        <v>0</v>
      </c>
      <c r="R22" s="11">
        <f>'[1]ΣΥΣΤΑΣΗ ΤΡΟΦΙΜΩΝ'!AL104</f>
        <v>78.94736842105263</v>
      </c>
      <c r="S22" s="11" t="str">
        <f>'[1]ΣΥΣΤΑΣΗ ΤΡΟΦΙΜΩΝ'!AM104</f>
        <v>tr</v>
      </c>
      <c r="T22" s="11" t="str">
        <f>'[1]ΣΥΣΤΑΣΗ ΤΡΟΦΙΜΩΝ'!AN104</f>
        <v>tr</v>
      </c>
      <c r="U22" s="12" t="str">
        <f>'[1]ΣΥΣΤΑΣΗ ΤΡΟΦΙΜΩΝ'!AO104</f>
        <v>tr</v>
      </c>
    </row>
    <row r="23" spans="1:21" ht="14.25">
      <c r="A23" s="1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</row>
    <row r="24" spans="1:21" ht="14.25">
      <c r="A24" s="10" t="s">
        <v>30</v>
      </c>
      <c r="B24" s="11">
        <f aca="true" t="shared" si="3" ref="B24:M24">SUM(B18:B23)</f>
        <v>12.55</v>
      </c>
      <c r="C24" s="11">
        <f t="shared" si="3"/>
        <v>2.17945</v>
      </c>
      <c r="D24" s="11">
        <f t="shared" si="3"/>
        <v>1.525</v>
      </c>
      <c r="E24" s="11">
        <f t="shared" si="3"/>
        <v>9026.075</v>
      </c>
      <c r="F24" s="11">
        <f t="shared" si="3"/>
        <v>9.765249999999998</v>
      </c>
      <c r="G24" s="11">
        <f t="shared" si="3"/>
        <v>2.1714999999999995</v>
      </c>
      <c r="H24" s="11">
        <f t="shared" si="3"/>
        <v>0</v>
      </c>
      <c r="I24" s="11">
        <f t="shared" si="3"/>
        <v>146.56</v>
      </c>
      <c r="J24" s="11">
        <f t="shared" si="3"/>
        <v>502.1875</v>
      </c>
      <c r="K24" s="11">
        <f t="shared" si="3"/>
        <v>0</v>
      </c>
      <c r="L24" s="11">
        <f t="shared" si="3"/>
        <v>0</v>
      </c>
      <c r="M24" s="11">
        <f t="shared" si="3"/>
        <v>9.2135</v>
      </c>
      <c r="N24" s="19">
        <f>9*G11*100/C11</f>
        <v>62.688177063877475</v>
      </c>
      <c r="O24" s="19">
        <f>4*F11*100/C11</f>
        <v>15.879716100112066</v>
      </c>
      <c r="P24" s="19">
        <f>4*E11*100/C11</f>
        <v>26.842547627941727</v>
      </c>
      <c r="Q24" s="11">
        <f>9*S24*100/C11</f>
        <v>0</v>
      </c>
      <c r="R24" s="11">
        <f>4*K11*100/C11</f>
        <v>10.041090773253643</v>
      </c>
      <c r="S24" s="11">
        <f>SUM(S18:S23)</f>
        <v>0</v>
      </c>
      <c r="T24" s="11">
        <f>SUM(T18:T23)</f>
        <v>0</v>
      </c>
      <c r="U24" s="12">
        <f>SUM(U18:U23)</f>
        <v>1.085</v>
      </c>
    </row>
    <row r="25" spans="1:21" ht="28.5">
      <c r="A25" s="10" t="s">
        <v>31</v>
      </c>
      <c r="B25" s="11">
        <f aca="true" t="shared" si="4" ref="B25:M25">100*B24/2011</f>
        <v>0.6240676280457483</v>
      </c>
      <c r="C25" s="11">
        <f t="shared" si="4"/>
        <v>0.10837642963699654</v>
      </c>
      <c r="D25" s="11">
        <f t="shared" si="4"/>
        <v>0.0758329189457981</v>
      </c>
      <c r="E25" s="11">
        <f t="shared" si="4"/>
        <v>448.8351566384884</v>
      </c>
      <c r="F25" s="11">
        <f t="shared" si="4"/>
        <v>0.4855917454002983</v>
      </c>
      <c r="G25" s="11">
        <f t="shared" si="4"/>
        <v>0.10798110392839382</v>
      </c>
      <c r="H25" s="11">
        <f t="shared" si="4"/>
        <v>0</v>
      </c>
      <c r="I25" s="11">
        <f t="shared" si="4"/>
        <v>7.287916459472899</v>
      </c>
      <c r="J25" s="11">
        <f t="shared" si="4"/>
        <v>24.972028841372452</v>
      </c>
      <c r="K25" s="11">
        <f t="shared" si="4"/>
        <v>0</v>
      </c>
      <c r="L25" s="11">
        <f t="shared" si="4"/>
        <v>0</v>
      </c>
      <c r="M25" s="11">
        <f t="shared" si="4"/>
        <v>0.45815514669318746</v>
      </c>
      <c r="N25" s="11"/>
      <c r="O25" s="11"/>
      <c r="P25" s="11"/>
      <c r="Q25" s="11"/>
      <c r="R25" s="11"/>
      <c r="S25" s="11">
        <f>100*S24/2011</f>
        <v>0</v>
      </c>
      <c r="T25" s="11">
        <f>100*T24/2011</f>
        <v>0</v>
      </c>
      <c r="U25" s="12">
        <f>100*U24/2011</f>
        <v>0.05395325708602685</v>
      </c>
    </row>
    <row r="26" spans="1:21" ht="42.75">
      <c r="A26" s="13" t="s">
        <v>32</v>
      </c>
      <c r="B26" s="14">
        <f aca="true" t="shared" si="5" ref="B26:M26">196.08*B25/100</f>
        <v>1.2236718050721034</v>
      </c>
      <c r="C26" s="14">
        <f t="shared" si="5"/>
        <v>0.2125045032322228</v>
      </c>
      <c r="D26" s="14">
        <f t="shared" si="5"/>
        <v>0.14869318746892093</v>
      </c>
      <c r="E26" s="14">
        <f t="shared" si="5"/>
        <v>880.0759751367482</v>
      </c>
      <c r="F26" s="14">
        <f t="shared" si="5"/>
        <v>0.9521482943809051</v>
      </c>
      <c r="G26" s="14">
        <f t="shared" si="5"/>
        <v>0.2117293485827946</v>
      </c>
      <c r="H26" s="14">
        <f t="shared" si="5"/>
        <v>0</v>
      </c>
      <c r="I26" s="14">
        <f t="shared" si="5"/>
        <v>14.290146593734462</v>
      </c>
      <c r="J26" s="14">
        <f t="shared" si="5"/>
        <v>48.9651541521631</v>
      </c>
      <c r="K26" s="14">
        <f t="shared" si="5"/>
        <v>0</v>
      </c>
      <c r="L26" s="14">
        <f t="shared" si="5"/>
        <v>0</v>
      </c>
      <c r="M26" s="14">
        <f t="shared" si="5"/>
        <v>0.898350611636002</v>
      </c>
      <c r="N26" s="14"/>
      <c r="O26" s="14"/>
      <c r="P26" s="14"/>
      <c r="Q26" s="14"/>
      <c r="R26" s="14"/>
      <c r="S26" s="14">
        <f>196.08*S25/100</f>
        <v>0</v>
      </c>
      <c r="T26" s="14">
        <f>196.08*T25/100</f>
        <v>0</v>
      </c>
      <c r="U26" s="15">
        <f>196.08*U25/100</f>
        <v>0.10579154649428146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2011-08-04T06:58:35Z</dcterms:created>
  <dcterms:modified xsi:type="dcterms:W3CDTF">2011-08-04T06:59:06Z</dcterms:modified>
  <cp:category/>
  <cp:version/>
  <cp:contentType/>
  <cp:contentStatus/>
</cp:coreProperties>
</file>