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Κολοκάσι Καουρμά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<sst xmlns="http://schemas.openxmlformats.org/spreadsheetml/2006/main" count="90" uniqueCount="57">
  <si>
    <t>ΚΟΛΟΚΑΣΙ ΚΑΟΥΡΜΑΣ</t>
  </si>
  <si>
    <t>Τρόπος παρασεκυής: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</si>
  <si>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</si>
  <si>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</si>
  <si>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</si>
  <si>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</si>
  <si>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</si>
  <si>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</si>
  <si>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</si>
  <si>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</si>
  <si>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</si>
  <si>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</si>
  <si>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</si>
  <si>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</si>
  <si>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</si>
  <si>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</si>
  <si>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</si>
  <si>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</si>
  <si>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</si>
  <si>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</si>
  <si>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</si>
  <si>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</si>
  <si>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</si>
  <si>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κολοκάσι</t>
  </si>
  <si>
    <t>-</t>
  </si>
  <si>
    <t>3 πατάτες (600g)</t>
  </si>
  <si>
    <t>σέλινο (100g ακαθάριστο)</t>
  </si>
  <si>
    <t>κρεμμύδι</t>
  </si>
  <si>
    <t>tr</t>
  </si>
  <si>
    <t>1 χυμός τομάτας</t>
  </si>
  <si>
    <t>αλάτι</t>
  </si>
  <si>
    <t>πιπέρι</t>
  </si>
  <si>
    <t>λεμόνι</t>
  </si>
  <si>
    <t>λίγο λάδι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</si>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</sst>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37">
          <cell r="AD3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37">
          <cell r="B37">
            <v>95</v>
          </cell>
          <cell r="C37">
            <v>74.8</v>
          </cell>
          <cell r="D37">
            <v>21.9</v>
          </cell>
          <cell r="E37">
            <v>1.8</v>
          </cell>
          <cell r="F37">
            <v>0.2</v>
          </cell>
          <cell r="G37">
            <v>0.8</v>
          </cell>
          <cell r="H37">
            <v>0</v>
          </cell>
          <cell r="K37">
            <v>67</v>
          </cell>
          <cell r="L37">
            <v>59</v>
          </cell>
          <cell r="M37">
            <v>55</v>
          </cell>
          <cell r="R37">
            <v>1</v>
          </cell>
          <cell r="W37">
            <v>0.15</v>
          </cell>
          <cell r="Y37">
            <v>29</v>
          </cell>
          <cell r="Z37">
            <v>0.4</v>
          </cell>
          <cell r="AH37">
            <v>1.894736842105263</v>
          </cell>
          <cell r="AI37">
            <v>7.578947368421052</v>
          </cell>
          <cell r="AJ37">
            <v>92.21052631578948</v>
          </cell>
          <cell r="AK37">
            <v>0</v>
          </cell>
          <cell r="AL37">
            <v>0</v>
          </cell>
        </row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Y61" t="str">
            <v>tr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M61" t="str">
            <v>tr</v>
          </cell>
          <cell r="AN61" t="str">
            <v>tr</v>
          </cell>
          <cell r="AO61">
            <v>0.1</v>
          </cell>
        </row>
        <row r="75">
          <cell r="B75">
            <v>7</v>
          </cell>
          <cell r="C75">
            <v>95.1</v>
          </cell>
          <cell r="D75">
            <v>0.9</v>
          </cell>
          <cell r="E75">
            <v>0.5</v>
          </cell>
          <cell r="F75">
            <v>0.2</v>
          </cell>
          <cell r="G75">
            <v>1.6</v>
          </cell>
          <cell r="H75">
            <v>0</v>
          </cell>
          <cell r="I75">
            <v>0.2</v>
          </cell>
          <cell r="J75">
            <v>1.8</v>
          </cell>
          <cell r="K75">
            <v>41</v>
          </cell>
          <cell r="L75">
            <v>21</v>
          </cell>
          <cell r="M75">
            <v>5</v>
          </cell>
          <cell r="N75">
            <v>130</v>
          </cell>
          <cell r="O75">
            <v>0.1</v>
          </cell>
          <cell r="P75">
            <v>60</v>
          </cell>
          <cell r="Q75">
            <v>320</v>
          </cell>
          <cell r="R75">
            <v>0.4</v>
          </cell>
          <cell r="S75">
            <v>0.1</v>
          </cell>
          <cell r="T75">
            <v>0.01</v>
          </cell>
          <cell r="U75">
            <v>3</v>
          </cell>
          <cell r="V75" t="str">
            <v>n</v>
          </cell>
          <cell r="W75">
            <v>0.06</v>
          </cell>
          <cell r="X75">
            <v>0.01</v>
          </cell>
          <cell r="Y75">
            <v>50</v>
          </cell>
          <cell r="Z75">
            <v>0.3</v>
          </cell>
          <cell r="AA75">
            <v>0.03</v>
          </cell>
          <cell r="AB75">
            <v>0</v>
          </cell>
          <cell r="AC75">
            <v>16</v>
          </cell>
          <cell r="AD75">
            <v>8</v>
          </cell>
          <cell r="AE75">
            <v>0</v>
          </cell>
          <cell r="AF75">
            <v>0</v>
          </cell>
          <cell r="AG75">
            <v>0.2</v>
          </cell>
          <cell r="AH75">
            <v>25.714285714285715</v>
          </cell>
          <cell r="AI75">
            <v>28.571428571428573</v>
          </cell>
          <cell r="AJ75">
            <v>51.42857142857143</v>
          </cell>
          <cell r="AL75">
            <v>102.85714285714286</v>
          </cell>
          <cell r="AM75" t="str">
            <v>tr</v>
          </cell>
          <cell r="AN75" t="str">
            <v>tr</v>
          </cell>
          <cell r="AO75">
            <v>0.1</v>
          </cell>
        </row>
        <row r="104">
          <cell r="B104">
            <v>15.2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U104" t="str">
            <v>tr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21.05263157894737</v>
          </cell>
          <cell r="AJ104">
            <v>78.94736842105263</v>
          </cell>
          <cell r="AK104">
            <v>0</v>
          </cell>
          <cell r="AL104">
            <v>78.94736842105263</v>
          </cell>
          <cell r="AM104" t="str">
            <v>tr</v>
          </cell>
          <cell r="AN104" t="str">
            <v>tr</v>
          </cell>
          <cell r="AO104" t="str">
            <v>tr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70" zoomScaleNormal="70" zoomScalePageLayoutView="70" workbookViewId="0" topLeftCell="A1">
      <selection activeCell="A1" sqref="A1:E2"/>
    </sheetView>
  </sheetViews>
  <sheetFormatPr defaultColWidth="9.140625" defaultRowHeight="15"/>
  <cols>
    <col min="1" max="1" width="25.140625" style="16" customWidth="1"/>
    <col min="2" max="3" width="9.140625" style="2" customWidth="1"/>
    <col min="4" max="4" width="10.8515625" style="2" customWidth="1"/>
    <col min="5" max="5" width="15.8515625" style="2" customWidth="1"/>
    <col min="6" max="8" width="9.140625" style="2" customWidth="1"/>
    <col min="9" max="9" width="11.7109375" style="2" customWidth="1"/>
    <col min="10" max="12" width="9.140625" style="2" customWidth="1"/>
    <col min="13" max="13" width="12.7109375" style="2" customWidth="1"/>
    <col min="14" max="14" width="11.8515625" style="2" customWidth="1"/>
    <col min="15" max="15" width="10.57421875" style="2" customWidth="1"/>
    <col min="16" max="16" width="13.00390625" style="2" customWidth="1"/>
    <col min="17" max="17" width="11.421875" style="2" customWidth="1"/>
    <col min="18" max="18" width="11.7109375" style="2" customWidth="1"/>
    <col min="19" max="19" width="10.140625" style="2" customWidth="1"/>
    <col min="20" max="21" width="9.140625" style="2" customWidth="1"/>
    <col min="22" max="22" width="11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E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5" ht="18">
      <c r="A2" s="1" t="s">
        <v>1</v>
      </c>
      <c r="B2" s="1"/>
      <c r="C2" s="1"/>
      <c r="D2" s="1"/>
      <c r="E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v>800</v>
      </c>
      <c r="C5" s="8">
        <f>8*'[2]ΣΥΣΤΑΣΗ ΤΡΟΦΙΜΩΝ'!B37</f>
        <v>760</v>
      </c>
      <c r="D5" s="8">
        <f>8*'[2]ΣΥΣΤΑΣΗ ΤΡΟΦΙΜΩΝ'!C37</f>
        <v>598.4</v>
      </c>
      <c r="E5" s="8">
        <f>8*'[2]ΣΥΣΤΑΣΗ ΤΡΟΦΙΜΩΝ'!D37</f>
        <v>175.2</v>
      </c>
      <c r="F5" s="8">
        <f>8*'[2]ΣΥΣΤΑΣΗ ΤΡΟΦΙΜΩΝ'!E37</f>
        <v>14.4</v>
      </c>
      <c r="G5" s="8">
        <f>8*'[2]ΣΥΣΤΑΣΗ ΤΡΟΦΙΜΩΝ'!F37</f>
        <v>1.6</v>
      </c>
      <c r="H5" s="8">
        <f>8*'[2]ΣΥΣΤΑΣΗ ΤΡΟΦΙΜΩΝ'!G37</f>
        <v>6.4</v>
      </c>
      <c r="I5" s="8">
        <f>8*'[2]ΣΥΣΤΑΣΗ ΤΡΟΦΙΜΩΝ'!H37</f>
        <v>0</v>
      </c>
      <c r="J5" s="8" t="s">
        <v>24</v>
      </c>
      <c r="K5" s="8" t="s">
        <v>24</v>
      </c>
      <c r="L5" s="8">
        <f>8*'[2]ΣΥΣΤΑΣΗ ΤΡΟΦΙΜΩΝ'!K37</f>
        <v>536</v>
      </c>
      <c r="M5" s="8">
        <f>8*'[2]ΣΥΣΤΑΣΗ ΤΡΟΦΙΜΩΝ'!L37</f>
        <v>472</v>
      </c>
      <c r="N5" s="8">
        <f>8*'[2]ΣΥΣΤΑΣΗ ΤΡΟΦΙΜΩΝ'!M37</f>
        <v>440</v>
      </c>
      <c r="O5" s="8" t="s">
        <v>24</v>
      </c>
      <c r="P5" s="8" t="s">
        <v>24</v>
      </c>
      <c r="Q5" s="8" t="s">
        <v>24</v>
      </c>
      <c r="R5" s="8" t="s">
        <v>24</v>
      </c>
      <c r="S5" s="8">
        <f>8*'[2]ΣΥΣΤΑΣΗ ΤΡΟΦΙΜΩΝ'!R37</f>
        <v>8</v>
      </c>
      <c r="T5" s="8" t="s">
        <v>24</v>
      </c>
      <c r="U5" s="8" t="s">
        <v>24</v>
      </c>
      <c r="V5" s="9" t="s">
        <v>24</v>
      </c>
    </row>
    <row r="6" spans="1:22" ht="14.25">
      <c r="A6" s="10" t="s">
        <v>25</v>
      </c>
      <c r="B6" s="11">
        <v>480</v>
      </c>
      <c r="C6" s="11">
        <f>4.8*'[2]ΣΥΣΤΑΣΗ ΤΡΟΦΙΜΩΝ'!B61</f>
        <v>360</v>
      </c>
      <c r="D6" s="11">
        <f>4.8*'[2]ΣΥΣΤΑΣΗ ΤΡΟΦΙΜΩΝ'!C61</f>
        <v>379.2</v>
      </c>
      <c r="E6" s="11">
        <f>4.8*'[2]ΣΥΣΤΑΣΗ ΤΡΟΦΙΜΩΝ'!D61</f>
        <v>82.55999999999999</v>
      </c>
      <c r="F6" s="11">
        <f>4.8*'[2]ΣΥΣΤΑΣΗ ΤΡΟΦΙΜΩΝ'!E61</f>
        <v>10.08</v>
      </c>
      <c r="G6" s="11">
        <f>4.8*'[2]ΣΥΣΤΑΣΗ ΤΡΟΦΙΜΩΝ'!F61</f>
        <v>0.96</v>
      </c>
      <c r="H6" s="11">
        <f>4.8*'[2]ΣΥΣΤΑΣΗ ΤΡΟΦΙΜΩΝ'!G61</f>
        <v>7.68</v>
      </c>
      <c r="I6" s="11">
        <f>4.8*'[2]ΣΥΣΤΑΣΗ ΤΡΟΦΙΜΩΝ'!H61</f>
        <v>0</v>
      </c>
      <c r="J6" s="11">
        <f>4.8*'[2]ΣΥΣΤΑΣΗ ΤΡΟΦΙΜΩΝ'!I61</f>
        <v>79.68</v>
      </c>
      <c r="K6" s="11">
        <f>4.8*'[2]ΣΥΣΤΑΣΗ ΤΡΟΦΙΜΩΝ'!J61</f>
        <v>2.88</v>
      </c>
      <c r="L6" s="11">
        <f>4.8*'[2]ΣΥΣΤΑΣΗ ΤΡΟΦΙΜΩΝ'!K61</f>
        <v>24</v>
      </c>
      <c r="M6" s="11">
        <f>4.8*'[2]ΣΥΣΤΑΣΗ ΤΡΟΦΙΜΩΝ'!L61</f>
        <v>177.6</v>
      </c>
      <c r="N6" s="11">
        <f>4.8*'[2]ΣΥΣΤΑΣΗ ΤΡΟΦΙΜΩΝ'!M61</f>
        <v>81.6</v>
      </c>
      <c r="O6" s="11">
        <f>4.8*'[2]ΣΥΣΤΑΣΗ ΤΡΟΦΙΜΩΝ'!N61</f>
        <v>316.8</v>
      </c>
      <c r="P6" s="11">
        <f>4.8*'[2]ΣΥΣΤΑΣΗ ΤΡΟΦΙΜΩΝ'!O61</f>
        <v>0.48</v>
      </c>
      <c r="Q6" s="11">
        <f>4.8*'[2]ΣΥΣΤΑΣΗ ΤΡΟΦΙΜΩΝ'!P61</f>
        <v>33.6</v>
      </c>
      <c r="R6" s="11">
        <f>4.8*'[2]ΣΥΣΤΑΣΗ ΤΡΟΦΙΜΩΝ'!Q61</f>
        <v>1728</v>
      </c>
      <c r="S6" s="11">
        <f>4.8*'[2]ΣΥΣΤΑΣΗ ΤΡΟΦΙΜΩΝ'!R61</f>
        <v>1.92</v>
      </c>
      <c r="T6" s="11">
        <f>4.8*'[2]ΣΥΣΤΑΣΗ ΤΡΟΦΙΜΩΝ'!S61</f>
        <v>1.44</v>
      </c>
      <c r="U6" s="11">
        <f>4.8*'[2]ΣΥΣΤΑΣΗ ΤΡΟΦΙΜΩΝ'!T61</f>
        <v>0.384</v>
      </c>
      <c r="V6" s="12">
        <f>4.8*'[2]ΣΥΣΤΑΣΗ ΤΡΟΦΙΜΩΝ'!U61</f>
        <v>4.8</v>
      </c>
    </row>
    <row r="7" spans="1:22" ht="14.25">
      <c r="A7" s="10" t="s">
        <v>26</v>
      </c>
      <c r="B7" s="11">
        <v>91</v>
      </c>
      <c r="C7" s="11">
        <f>'[2]ΣΥΣΤΑΣΗ ΤΡΟΦΙΜΩΝ'!B75</f>
        <v>7</v>
      </c>
      <c r="D7" s="11">
        <f>'[2]ΣΥΣΤΑΣΗ ΤΡΟΦΙΜΩΝ'!C75</f>
        <v>95.1</v>
      </c>
      <c r="E7" s="11">
        <f>'[2]ΣΥΣΤΑΣΗ ΤΡΟΦΙΜΩΝ'!D75</f>
        <v>0.9</v>
      </c>
      <c r="F7" s="11">
        <f>'[2]ΣΥΣΤΑΣΗ ΤΡΟΦΙΜΩΝ'!E75</f>
        <v>0.5</v>
      </c>
      <c r="G7" s="11">
        <f>'[2]ΣΥΣΤΑΣΗ ΤΡΟΦΙΜΩΝ'!F75</f>
        <v>0.2</v>
      </c>
      <c r="H7" s="11">
        <f>'[2]ΣΥΣΤΑΣΗ ΤΡΟΦΙΜΩΝ'!G75</f>
        <v>1.6</v>
      </c>
      <c r="I7" s="11">
        <f>'[2]ΣΥΣΤΑΣΗ ΤΡΟΦΙΜΩΝ'!H75</f>
        <v>0</v>
      </c>
      <c r="J7" s="11">
        <f>'[2]ΣΥΣΤΑΣΗ ΤΡΟΦΙΜΩΝ'!I75</f>
        <v>0.2</v>
      </c>
      <c r="K7" s="11">
        <f>'[2]ΣΥΣΤΑΣΗ ΤΡΟΦΙΜΩΝ'!J75</f>
        <v>1.8</v>
      </c>
      <c r="L7" s="11">
        <f>'[2]ΣΥΣΤΑΣΗ ΤΡΟΦΙΜΩΝ'!K75</f>
        <v>41</v>
      </c>
      <c r="M7" s="11">
        <f>'[2]ΣΥΣΤΑΣΗ ΤΡΟΦΙΜΩΝ'!L75</f>
        <v>21</v>
      </c>
      <c r="N7" s="11">
        <f>'[2]ΣΥΣΤΑΣΗ ΤΡΟΦΙΜΩΝ'!M75</f>
        <v>5</v>
      </c>
      <c r="O7" s="11">
        <f>'[2]ΣΥΣΤΑΣΗ ΤΡΟΦΙΜΩΝ'!N75</f>
        <v>130</v>
      </c>
      <c r="P7" s="11">
        <f>'[2]ΣΥΣΤΑΣΗ ΤΡΟΦΙΜΩΝ'!O75</f>
        <v>0.1</v>
      </c>
      <c r="Q7" s="11">
        <f>'[2]ΣΥΣΤΑΣΗ ΤΡΟΦΙΜΩΝ'!P75</f>
        <v>60</v>
      </c>
      <c r="R7" s="11">
        <f>'[2]ΣΥΣΤΑΣΗ ΤΡΟΦΙΜΩΝ'!Q75</f>
        <v>320</v>
      </c>
      <c r="S7" s="11">
        <f>'[2]ΣΥΣΤΑΣΗ ΤΡΟΦΙΜΩΝ'!R75</f>
        <v>0.4</v>
      </c>
      <c r="T7" s="11">
        <f>'[2]ΣΥΣΤΑΣΗ ΤΡΟΦΙΜΩΝ'!S75</f>
        <v>0.1</v>
      </c>
      <c r="U7" s="11">
        <f>'[2]ΣΥΣΤΑΣΗ ΤΡΟΦΙΜΩΝ'!T75</f>
        <v>0.01</v>
      </c>
      <c r="V7" s="12">
        <f>'[2]ΣΥΣΤΑΣΗ ΤΡΟΦΙΜΩΝ'!U75</f>
        <v>3</v>
      </c>
    </row>
    <row r="8" spans="1:22" ht="14.25">
      <c r="A8" s="10" t="s">
        <v>27</v>
      </c>
      <c r="B8" s="11">
        <v>85</v>
      </c>
      <c r="C8" s="11">
        <f>0.85*'[2]ΣΥΣΤΑΣΗ ΤΡΟΦΙΜΩΝ'!B108</f>
        <v>30.599999999999998</v>
      </c>
      <c r="D8" s="11">
        <f>0.85*'[2]ΣΥΣΤΑΣΗ ΤΡΟΦΙΜΩΝ'!C108</f>
        <v>75.64999999999999</v>
      </c>
      <c r="E8" s="11">
        <f>0.85*'[2]ΣΥΣΤΑΣΗ ΤΡΟΦΙΜΩΝ'!D108</f>
        <v>6.715</v>
      </c>
      <c r="F8" s="11">
        <f>0.85*'[2]ΣΥΣΤΑΣΗ ΤΡΟΦΙΜΩΝ'!E108</f>
        <v>1.02</v>
      </c>
      <c r="G8" s="11">
        <f>0.85*'[2]ΣΥΣΤΑΣΗ ΤΡΟΦΙΜΩΝ'!F108</f>
        <v>0.17</v>
      </c>
      <c r="H8" s="11">
        <f>0.85*'[2]ΣΥΣΤΑΣΗ ΤΡΟΦΙΜΩΝ'!G108</f>
        <v>1.275</v>
      </c>
      <c r="I8" s="11">
        <f>0.85*'[2]ΣΥΣΤΑΣΗ ΤΡΟΦΙΜΩΝ'!H108</f>
        <v>0</v>
      </c>
      <c r="J8" s="11" t="s">
        <v>28</v>
      </c>
      <c r="K8" s="11">
        <f>0.85*'[2]ΣΥΣΤΑΣΗ ΤΡΟΦΙΜΩΝ'!J108</f>
        <v>4.76</v>
      </c>
      <c r="L8" s="11">
        <f>0.85*'[2]ΣΥΣΤΑΣΗ ΤΡΟΦΙΜΩΝ'!K108</f>
        <v>21.25</v>
      </c>
      <c r="M8" s="11">
        <f>0.85*'[2]ΣΥΣΤΑΣΗ ΤΡΟΦΙΜΩΝ'!L108</f>
        <v>25.5</v>
      </c>
      <c r="N8" s="11">
        <f>0.85*'[2]ΣΥΣΤΑΣΗ ΤΡΟΦΙΜΩΝ'!M108</f>
        <v>3.4</v>
      </c>
      <c r="O8" s="11">
        <f>0.85*'[2]ΣΥΣΤΑΣΗ ΤΡΟΦΙΜΩΝ'!N108</f>
        <v>21.25</v>
      </c>
      <c r="P8" s="11">
        <f>0.85*'[2]ΣΥΣΤΑΣΗ ΤΡΟΦΙΜΩΝ'!O108</f>
        <v>0.085</v>
      </c>
      <c r="Q8" s="11">
        <f>0.85*'[2]ΣΥΣΤΑΣΗ ΤΡΟΦΙΜΩΝ'!P108</f>
        <v>2.55</v>
      </c>
      <c r="R8" s="11">
        <f>0.85*'[2]ΣΥΣΤΑΣΗ ΤΡΟΦΙΜΩΝ'!Q108</f>
        <v>136</v>
      </c>
      <c r="S8" s="11">
        <f>0.85*'[2]ΣΥΣΤΑΣΗ ΤΡΟΦΙΜΩΝ'!R108</f>
        <v>0.255</v>
      </c>
      <c r="T8" s="11">
        <f>0.85*'[2]ΣΥΣΤΑΣΗ ΤΡΟΦΙΜΩΝ'!S108</f>
        <v>0.17</v>
      </c>
      <c r="U8" s="11">
        <f>0.85*'[2]ΣΥΣΤΑΣΗ ΤΡΟΦΙΜΩΝ'!T108</f>
        <v>0.0425</v>
      </c>
      <c r="V8" s="12">
        <f>0.85*'[2]ΣΥΣΤΑΣΗ ΤΡΟΦΙΜΩΝ'!U108</f>
        <v>0.85</v>
      </c>
    </row>
    <row r="9" spans="1:22" ht="14.25">
      <c r="A9" s="10" t="s">
        <v>29</v>
      </c>
      <c r="B9" s="11">
        <v>500</v>
      </c>
      <c r="C9" s="11">
        <f>5*'[2]ΣΥΣΤΑΣΗ ΤΡΟΦΙΜΩΝ'!B104</f>
        <v>76</v>
      </c>
      <c r="D9" s="11">
        <f>5*'[2]ΣΥΣΤΑΣΗ ΤΡΟΦΙΜΩΝ'!C104</f>
        <v>469</v>
      </c>
      <c r="E9" s="11">
        <f>5*'[2]ΣΥΣΤΑΣΗ ΤΡΟΦΙΜΩΝ'!D104</f>
        <v>15</v>
      </c>
      <c r="F9" s="11">
        <f>5*'[2]ΣΥΣΤΑΣΗ ΤΡΟΦΙΜΩΝ'!E104</f>
        <v>4</v>
      </c>
      <c r="G9" s="11" t="s">
        <v>28</v>
      </c>
      <c r="H9" s="11">
        <f>5*'[2]ΣΥΣΤΑΣΗ ΤΡΟΦΙΜΩΝ'!G104</f>
        <v>3</v>
      </c>
      <c r="I9" s="11">
        <f>5*'[2]ΣΥΣΤΑΣΗ ΤΡΟΦΙΜΩΝ'!H104</f>
        <v>0</v>
      </c>
      <c r="J9" s="11" t="s">
        <v>28</v>
      </c>
      <c r="K9" s="11">
        <f>5*'[2]ΣΥΣΤΑΣΗ ΤΡΟΦΙΜΩΝ'!J104</f>
        <v>15</v>
      </c>
      <c r="L9" s="11">
        <f>5*'[2]ΣΥΣΤΑΣΗ ΤΡΟΦΙΜΩΝ'!K104</f>
        <v>50</v>
      </c>
      <c r="M9" s="11">
        <f>5*'[2]ΣΥΣΤΑΣΗ ΤΡΟΦΙΜΩΝ'!L104</f>
        <v>95</v>
      </c>
      <c r="N9" s="11">
        <f>5*'[2]ΣΥΣΤΑΣΗ ΤΡΟΦΙΜΩΝ'!M104</f>
        <v>50</v>
      </c>
      <c r="O9" s="11">
        <f>5*'[2]ΣΥΣΤΑΣΗ ΤΡΟΦΙΜΩΝ'!N104</f>
        <v>2000</v>
      </c>
      <c r="P9" s="11">
        <f>5*'[2]ΣΥΣΤΑΣΗ ΤΡΟΦΙΜΩΝ'!O104</f>
        <v>0.5</v>
      </c>
      <c r="Q9" s="11">
        <f>5*'[2]ΣΥΣΤΑΣΗ ΤΡΟΦΙΜΩΝ'!P104</f>
        <v>1150</v>
      </c>
      <c r="R9" s="11">
        <f>5*'[2]ΣΥΣΤΑΣΗ ΤΡΟΦΙΜΩΝ'!Q104</f>
        <v>1150</v>
      </c>
      <c r="S9" s="11">
        <f>5*'[2]ΣΥΣΤΑΣΗ ΤΡΟΦΙΜΩΝ'!R104</f>
        <v>2</v>
      </c>
      <c r="T9" s="11">
        <f>5*'[2]ΣΥΣΤΑΣΗ ΤΡΟΦΙΜΩΝ'!S104</f>
        <v>0.5</v>
      </c>
      <c r="U9" s="11">
        <f>5*'[2]ΣΥΣΤΑΣΗ ΤΡΟΦΙΜΩΝ'!T104</f>
        <v>0.3</v>
      </c>
      <c r="V9" s="12" t="str">
        <f>'[2]ΣΥΣΤΑΣΗ ΤΡΟΦΙΜΩΝ'!U104</f>
        <v>tr</v>
      </c>
    </row>
    <row r="10" spans="1:22" ht="14.25">
      <c r="A10" s="10" t="s">
        <v>30</v>
      </c>
      <c r="B10" s="11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3600</v>
      </c>
      <c r="P10" s="11"/>
      <c r="Q10" s="11">
        <v>2400</v>
      </c>
      <c r="R10" s="11"/>
      <c r="S10" s="11"/>
      <c r="T10" s="11"/>
      <c r="U10" s="11"/>
      <c r="V10" s="12"/>
    </row>
    <row r="11" spans="1:22" ht="14.25">
      <c r="A11" s="10" t="s">
        <v>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ht="14.25">
      <c r="A12" s="10" t="s">
        <v>32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4.25">
      <c r="A13" s="10" t="s">
        <v>33</v>
      </c>
      <c r="B13" s="11">
        <v>55</v>
      </c>
      <c r="C13" s="11">
        <f>0.55*'[2]ΣΥΣΤΑΣΗ ΤΡΟΦΙΜΩΝ'!B22</f>
        <v>494.45000000000005</v>
      </c>
      <c r="D13" s="11" t="str">
        <f>'[2]ΣΥΣΤΑΣΗ ΤΡΟΦΙΜΩΝ'!C22</f>
        <v>tr</v>
      </c>
      <c r="E13" s="11" t="str">
        <f>'[2]ΣΥΣΤΑΣΗ ΤΡΟΦΙΜΩΝ'!D22</f>
        <v>tr</v>
      </c>
      <c r="F13" s="11" t="str">
        <f>'[2]ΣΥΣΤΑΣΗ ΤΡΟΦΙΜΩΝ'!E22</f>
        <v>tr</v>
      </c>
      <c r="G13" s="11">
        <f>0.55*'[2]ΣΥΣΤΑΣΗ ΤΡΟΦΙΜΩΝ'!F22</f>
        <v>54.94500000000001</v>
      </c>
      <c r="H13" s="11">
        <f>0.55*'[2]ΣΥΣΤΑΣΗ ΤΡΟΦΙΜΩΝ'!G22</f>
        <v>0</v>
      </c>
      <c r="I13" s="11">
        <f>0.55*'[2]ΣΥΣΤΑΣΗ ΤΡΟΦΙΜΩΝ'!H22</f>
        <v>0</v>
      </c>
      <c r="J13" s="11">
        <f>0.55*'[2]ΣΥΣΤΑΣΗ ΤΡΟΦΙΜΩΝ'!I22</f>
        <v>0</v>
      </c>
      <c r="K13" s="11">
        <f>0.55*'[2]ΣΥΣΤΑΣΗ ΤΡΟΦΙΜΩΝ'!J22</f>
        <v>0</v>
      </c>
      <c r="L13" s="11" t="str">
        <f>'[2]ΣΥΣΤΑΣΗ ΤΡΟΦΙΜΩΝ'!K22</f>
        <v>tr</v>
      </c>
      <c r="M13" s="11" t="str">
        <f>'[2]ΣΥΣΤΑΣΗ ΤΡΟΦΙΜΩΝ'!L22</f>
        <v>tr</v>
      </c>
      <c r="N13" s="11" t="str">
        <f>'[2]ΣΥΣΤΑΣΗ ΤΡΟΦΙΜΩΝ'!M22</f>
        <v>tr</v>
      </c>
      <c r="O13" s="11">
        <f>'[2]ΣΥΣΤΑΣΗ ΤΡΟΦΙΜΩΝ'!N22</f>
        <v>0</v>
      </c>
      <c r="P13" s="11">
        <f>'[2]ΣΥΣΤΑΣΗ ΤΡΟΦΙΜΩΝ'!O22</f>
        <v>0</v>
      </c>
      <c r="Q13" s="11" t="str">
        <f>'[2]ΣΥΣΤΑΣΗ ΤΡΟΦΙΜΩΝ'!P22</f>
        <v>tr</v>
      </c>
      <c r="R13" s="11" t="str">
        <f>'[2]ΣΥΣΤΑΣΗ ΤΡΟΦΙΜΩΝ'!Q22</f>
        <v>n</v>
      </c>
      <c r="S13" s="11" t="str">
        <f>'[2]ΣΥΣΤΑΣΗ ΤΡΟΦΙΜΩΝ'!R22</f>
        <v>tr</v>
      </c>
      <c r="T13" s="11" t="str">
        <f>'[2]ΣΥΣΤΑΣΗ ΤΡΟΦΙΜΩΝ'!S22</f>
        <v>tr</v>
      </c>
      <c r="U13" s="11" t="str">
        <f>'[2]ΣΥΣΤΑΣΗ ΤΡΟΦΙΜΩΝ'!T22</f>
        <v>tr</v>
      </c>
      <c r="V13" s="12" t="str">
        <f>'[2]ΣΥΣΤΑΣΗ ΤΡΟΦΙΜΩΝ'!U22</f>
        <v>tr</v>
      </c>
    </row>
    <row r="14" spans="1:22" ht="14.25">
      <c r="A14" s="10" t="s">
        <v>34</v>
      </c>
      <c r="B14" s="11">
        <f aca="true" t="shared" si="0" ref="B14:V14">SUM(B5:B13)</f>
        <v>2017</v>
      </c>
      <c r="C14" s="11">
        <f t="shared" si="0"/>
        <v>1728.05</v>
      </c>
      <c r="D14" s="11">
        <f t="shared" si="0"/>
        <v>1617.35</v>
      </c>
      <c r="E14" s="11">
        <f t="shared" si="0"/>
        <v>280.37499999999994</v>
      </c>
      <c r="F14" s="11">
        <f t="shared" si="0"/>
        <v>30</v>
      </c>
      <c r="G14" s="11">
        <f t="shared" si="0"/>
        <v>57.87500000000001</v>
      </c>
      <c r="H14" s="11">
        <f t="shared" si="0"/>
        <v>19.955</v>
      </c>
      <c r="I14" s="11">
        <f t="shared" si="0"/>
        <v>0</v>
      </c>
      <c r="J14" s="11">
        <f t="shared" si="0"/>
        <v>79.88000000000001</v>
      </c>
      <c r="K14" s="11">
        <f t="shared" si="0"/>
        <v>24.439999999999998</v>
      </c>
      <c r="L14" s="11">
        <f t="shared" si="0"/>
        <v>672.25</v>
      </c>
      <c r="M14" s="11">
        <f t="shared" si="0"/>
        <v>791.1</v>
      </c>
      <c r="N14" s="11">
        <f t="shared" si="0"/>
        <v>580</v>
      </c>
      <c r="O14" s="11">
        <f t="shared" si="0"/>
        <v>6068.05</v>
      </c>
      <c r="P14" s="11">
        <f t="shared" si="0"/>
        <v>1.165</v>
      </c>
      <c r="Q14" s="11">
        <f t="shared" si="0"/>
        <v>3646.15</v>
      </c>
      <c r="R14" s="11">
        <f t="shared" si="0"/>
        <v>3334</v>
      </c>
      <c r="S14" s="11">
        <f t="shared" si="0"/>
        <v>12.575000000000001</v>
      </c>
      <c r="T14" s="11">
        <f t="shared" si="0"/>
        <v>2.21</v>
      </c>
      <c r="U14" s="11">
        <f t="shared" si="0"/>
        <v>0.7364999999999999</v>
      </c>
      <c r="V14" s="12">
        <f t="shared" si="0"/>
        <v>8.65</v>
      </c>
    </row>
    <row r="15" spans="1:22" ht="28.5">
      <c r="A15" s="10" t="s">
        <v>35</v>
      </c>
      <c r="B15" s="11">
        <v>100</v>
      </c>
      <c r="C15" s="11">
        <f aca="true" t="shared" si="1" ref="C15:V15">100*C14/$B$14</f>
        <v>85.67426871591472</v>
      </c>
      <c r="D15" s="11">
        <f t="shared" si="1"/>
        <v>80.18591968269708</v>
      </c>
      <c r="E15" s="11">
        <f t="shared" si="1"/>
        <v>13.900594942984627</v>
      </c>
      <c r="F15" s="11">
        <f t="shared" si="1"/>
        <v>1.487357461576599</v>
      </c>
      <c r="G15" s="11">
        <f t="shared" si="1"/>
        <v>2.8693604362915224</v>
      </c>
      <c r="H15" s="11">
        <f t="shared" si="1"/>
        <v>0.9893406048587009</v>
      </c>
      <c r="I15" s="11">
        <f t="shared" si="1"/>
        <v>0</v>
      </c>
      <c r="J15" s="11">
        <f t="shared" si="1"/>
        <v>3.9603371343579576</v>
      </c>
      <c r="K15" s="11">
        <f t="shared" si="1"/>
        <v>1.2117005453644025</v>
      </c>
      <c r="L15" s="11">
        <f t="shared" si="1"/>
        <v>33.32920178482895</v>
      </c>
      <c r="M15" s="11">
        <f t="shared" si="1"/>
        <v>39.22161626177491</v>
      </c>
      <c r="N15" s="11">
        <f t="shared" si="1"/>
        <v>28.75557759048091</v>
      </c>
      <c r="O15" s="11">
        <f t="shared" si="1"/>
        <v>300.84531482399603</v>
      </c>
      <c r="P15" s="11">
        <f t="shared" si="1"/>
        <v>0.05775904809122459</v>
      </c>
      <c r="Q15" s="11">
        <f t="shared" si="1"/>
        <v>180.7709469509172</v>
      </c>
      <c r="R15" s="11">
        <f t="shared" si="1"/>
        <v>165.2949925632127</v>
      </c>
      <c r="S15" s="11">
        <f t="shared" si="1"/>
        <v>0.6234506693108577</v>
      </c>
      <c r="T15" s="11">
        <f t="shared" si="1"/>
        <v>0.10956866633614279</v>
      </c>
      <c r="U15" s="11">
        <f t="shared" si="1"/>
        <v>0.0365146256817055</v>
      </c>
      <c r="V15" s="12">
        <f t="shared" si="1"/>
        <v>0.428854734754586</v>
      </c>
    </row>
    <row r="16" spans="1:22" ht="42.75">
      <c r="A16" s="13" t="s">
        <v>36</v>
      </c>
      <c r="B16" s="14">
        <v>196.08</v>
      </c>
      <c r="C16" s="14">
        <f>196.08*C15/100</f>
        <v>167.9901060981656</v>
      </c>
      <c r="D16" s="14">
        <f>196.08*D15/100-96.08</f>
        <v>61.14855131383244</v>
      </c>
      <c r="E16" s="14">
        <f aca="true" t="shared" si="2" ref="E16:V16">196.08*E15/100</f>
        <v>27.25628656420426</v>
      </c>
      <c r="F16" s="14">
        <f t="shared" si="2"/>
        <v>2.9164105106593956</v>
      </c>
      <c r="G16" s="14">
        <f t="shared" si="2"/>
        <v>5.626241943480418</v>
      </c>
      <c r="H16" s="14">
        <f t="shared" si="2"/>
        <v>1.9398990580069408</v>
      </c>
      <c r="I16" s="14">
        <f t="shared" si="2"/>
        <v>0</v>
      </c>
      <c r="J16" s="14">
        <f t="shared" si="2"/>
        <v>7.7654290530490835</v>
      </c>
      <c r="K16" s="14">
        <f t="shared" si="2"/>
        <v>2.3759024293505204</v>
      </c>
      <c r="L16" s="14">
        <f t="shared" si="2"/>
        <v>65.35189885969262</v>
      </c>
      <c r="M16" s="14">
        <f t="shared" si="2"/>
        <v>76.90574516608825</v>
      </c>
      <c r="N16" s="14">
        <f t="shared" si="2"/>
        <v>56.383936539414975</v>
      </c>
      <c r="O16" s="14">
        <f t="shared" si="2"/>
        <v>589.8974933068915</v>
      </c>
      <c r="P16" s="14">
        <f t="shared" si="2"/>
        <v>0.11325394149727318</v>
      </c>
      <c r="Q16" s="14">
        <f t="shared" si="2"/>
        <v>354.45567278135843</v>
      </c>
      <c r="R16" s="14">
        <f t="shared" si="2"/>
        <v>324.11042141794746</v>
      </c>
      <c r="S16" s="14">
        <f t="shared" si="2"/>
        <v>1.2224620723847297</v>
      </c>
      <c r="T16" s="14">
        <f t="shared" si="2"/>
        <v>0.2148422409519088</v>
      </c>
      <c r="U16" s="14">
        <f t="shared" si="2"/>
        <v>0.07159787803668814</v>
      </c>
      <c r="V16" s="15">
        <f t="shared" si="2"/>
        <v>0.8408983639067924</v>
      </c>
    </row>
    <row r="17" spans="24:47" ht="14.25"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20" spans="1:23" ht="45">
      <c r="A20" s="17"/>
      <c r="B20" s="18" t="s">
        <v>37</v>
      </c>
      <c r="C20" s="5" t="s">
        <v>38</v>
      </c>
      <c r="D20" s="5" t="s">
        <v>39</v>
      </c>
      <c r="E20" s="5" t="s">
        <v>40</v>
      </c>
      <c r="F20" s="5" t="s">
        <v>41</v>
      </c>
      <c r="G20" s="5" t="s">
        <v>42</v>
      </c>
      <c r="H20" s="5" t="s">
        <v>43</v>
      </c>
      <c r="I20" s="5" t="s">
        <v>44</v>
      </c>
      <c r="J20" s="5" t="s">
        <v>45</v>
      </c>
      <c r="K20" s="5" t="s">
        <v>46</v>
      </c>
      <c r="L20" s="5" t="s">
        <v>47</v>
      </c>
      <c r="M20" s="5" t="s">
        <v>48</v>
      </c>
      <c r="N20" s="5" t="s">
        <v>49</v>
      </c>
      <c r="O20" s="5" t="s">
        <v>50</v>
      </c>
      <c r="P20" s="5" t="s">
        <v>51</v>
      </c>
      <c r="Q20" s="5" t="s">
        <v>52</v>
      </c>
      <c r="R20" s="5" t="s">
        <v>53</v>
      </c>
      <c r="S20" s="5" t="s">
        <v>54</v>
      </c>
      <c r="T20" s="5" t="s">
        <v>55</v>
      </c>
      <c r="U20" s="6" t="s">
        <v>56</v>
      </c>
      <c r="V20" s="3"/>
      <c r="W20" s="3"/>
    </row>
    <row r="21" spans="1:21" ht="14.25">
      <c r="A21" s="7" t="s">
        <v>23</v>
      </c>
      <c r="B21" s="8" t="s">
        <v>24</v>
      </c>
      <c r="C21" s="8">
        <f>8*'[2]ΣΥΣΤΑΣΗ ΤΡΟΦΙΜΩΝ'!W37*0.8</f>
        <v>0.96</v>
      </c>
      <c r="D21" s="8" t="s">
        <v>24</v>
      </c>
      <c r="E21" s="8">
        <f>8*'[2]ΣΥΣΤΑΣΗ ΤΡΟΦΙΜΩΝ'!Y37</f>
        <v>232</v>
      </c>
      <c r="F21" s="8">
        <f>8*'[2]ΣΥΣΤΑΣΗ ΤΡΟΦΙΜΩΝ'!Z37*0.95</f>
        <v>3.04</v>
      </c>
      <c r="G21" s="8" t="s">
        <v>24</v>
      </c>
      <c r="H21" s="8" t="s">
        <v>24</v>
      </c>
      <c r="I21" s="8" t="s">
        <v>24</v>
      </c>
      <c r="J21" s="8">
        <f>8*'[1]ΣΥΣΤΑΣΗ ΤΡΟΦΙΜΩΝ'!AD37*0.8</f>
        <v>64</v>
      </c>
      <c r="K21" s="8" t="s">
        <v>24</v>
      </c>
      <c r="L21" s="8" t="s">
        <v>24</v>
      </c>
      <c r="M21" s="8" t="s">
        <v>24</v>
      </c>
      <c r="N21" s="8">
        <f>'[2]ΣΥΣΤΑΣΗ ΤΡΟΦΙΜΩΝ'!AH37</f>
        <v>1.894736842105263</v>
      </c>
      <c r="O21" s="8">
        <f>'[2]ΣΥΣΤΑΣΗ ΤΡΟΦΙΜΩΝ'!AI37</f>
        <v>7.578947368421052</v>
      </c>
      <c r="P21" s="8">
        <f>'[2]ΣΥΣΤΑΣΗ ΤΡΟΦΙΜΩΝ'!AJ37</f>
        <v>92.21052631578948</v>
      </c>
      <c r="Q21" s="8">
        <f>'[2]ΣΥΣΤΑΣΗ ΤΡΟΦΙΜΩΝ'!AK37</f>
        <v>0</v>
      </c>
      <c r="R21" s="8">
        <f>'[2]ΣΥΣΤΑΣΗ ΤΡΟΦΙΜΩΝ'!AL37</f>
        <v>0</v>
      </c>
      <c r="S21" s="8" t="s">
        <v>24</v>
      </c>
      <c r="T21" s="8" t="s">
        <v>24</v>
      </c>
      <c r="U21" s="9" t="s">
        <v>24</v>
      </c>
    </row>
    <row r="22" spans="1:21" ht="14.25">
      <c r="A22" s="10" t="s">
        <v>25</v>
      </c>
      <c r="B22" s="11">
        <f>4.8*'[2]ΣΥΣΤΑΣΗ ΤΡΟΦΙΜΩΝ'!V61</f>
        <v>14.399999999999999</v>
      </c>
      <c r="C22" s="11">
        <f>4.8*'[2]ΣΥΣΤΑΣΗ ΤΡΟΦΙΜΩΝ'!W61*0.8</f>
        <v>0.8064</v>
      </c>
      <c r="D22" s="11">
        <f>4.8*'[2]ΣΥΣΤΑΣΗ ΤΡΟΦΙΜΩΝ'!X61*0.95</f>
        <v>0.0912</v>
      </c>
      <c r="E22" s="11" t="str">
        <f>'[2]ΣΥΣΤΑΣΗ ΤΡΟΦΙΜΩΝ'!Y61</f>
        <v>tr</v>
      </c>
      <c r="F22" s="11">
        <f>4.8*'[2]ΣΥΣΤΑΣΗ ΤΡΟΦΙΜΩΝ'!Z61*0.95</f>
        <v>2.7359999999999998</v>
      </c>
      <c r="G22" s="11">
        <f>4.8*'[2]ΣΥΣΤΑΣΗ ΤΡΟΦΙΜΩΝ'!AA61*0.95</f>
        <v>2.0064</v>
      </c>
      <c r="H22" s="11">
        <f>4.8*'[2]ΣΥΣΤΑΣΗ ΤΡΟΦΙΜΩΝ'!AB61</f>
        <v>0</v>
      </c>
      <c r="I22" s="11">
        <f>4.8*'[2]ΣΥΣΤΑΣΗ ΤΡΟΦΙΜΩΝ'!AC61*0.9</f>
        <v>151.20000000000002</v>
      </c>
      <c r="J22" s="11">
        <f>4.8*'[2]ΣΥΣΤΑΣΗ ΤΡΟΦΙΜΩΝ'!AD61*0.8</f>
        <v>42.24</v>
      </c>
      <c r="K22" s="11">
        <f>4.8*'[2]ΣΥΣΤΑΣΗ ΤΡΟΦΙΜΩΝ'!AE61</f>
        <v>0</v>
      </c>
      <c r="L22" s="11">
        <f>4.8*'[2]ΣΥΣΤΑΣΗ ΤΡΟΦΙΜΩΝ'!AF61</f>
        <v>0</v>
      </c>
      <c r="M22" s="11">
        <f>4.8*'[2]ΣΥΣΤΑΣΗ ΤΡΟΦΙΜΩΝ'!AG61</f>
        <v>0.288</v>
      </c>
      <c r="N22" s="11">
        <f>'[2]ΣΥΣΤΑΣΗ ΤΡΟΦΙΜΩΝ'!AH61</f>
        <v>2.4</v>
      </c>
      <c r="O22" s="11">
        <f>'[2]ΣΥΣΤΑΣΗ ΤΡΟΦΙΜΩΝ'!AI61</f>
        <v>11.2</v>
      </c>
      <c r="P22" s="11">
        <f>'[2]ΣΥΣΤΑΣΗ ΤΡΟΦΙΜΩΝ'!AJ61</f>
        <v>91.73333333333333</v>
      </c>
      <c r="Q22" s="11">
        <f>'[2]ΣΥΣΤΑΣΗ ΤΡΟΦΙΜΩΝ'!AK61</f>
        <v>0</v>
      </c>
      <c r="R22" s="11">
        <f>'[2]ΣΥΣΤΑΣΗ ΤΡΟΦΙΜΩΝ'!AL61</f>
        <v>3.2</v>
      </c>
      <c r="S22" s="11" t="str">
        <f>'[2]ΣΥΣΤΑΣΗ ΤΡΟΦΙΜΩΝ'!AM61</f>
        <v>tr</v>
      </c>
      <c r="T22" s="11" t="str">
        <f>'[2]ΣΥΣΤΑΣΗ ΤΡΟΦΙΜΩΝ'!AN61</f>
        <v>tr</v>
      </c>
      <c r="U22" s="12">
        <f>4.8*'[2]ΣΥΣΤΑΣΗ ΤΡΟΦΙΜΩΝ'!AO61</f>
        <v>0.48</v>
      </c>
    </row>
    <row r="23" spans="1:21" ht="14.25">
      <c r="A23" s="10" t="s">
        <v>26</v>
      </c>
      <c r="B23" s="11" t="str">
        <f>'[2]ΣΥΣΤΑΣΗ ΤΡΟΦΙΜΩΝ'!V75</f>
        <v>n</v>
      </c>
      <c r="C23" s="11">
        <f>'[2]ΣΥΣΤΑΣΗ ΤΡΟΦΙΜΩΝ'!W75*0.9</f>
        <v>0.054</v>
      </c>
      <c r="D23" s="11">
        <f>'[2]ΣΥΣΤΑΣΗ ΤΡΟΦΙΜΩΝ'!X75*0.95</f>
        <v>0.0095</v>
      </c>
      <c r="E23" s="11">
        <f>'[2]ΣΥΣΤΑΣΗ ΤΡΟΦΙΜΩΝ'!Y75*0.95</f>
        <v>47.5</v>
      </c>
      <c r="F23" s="11">
        <f>'[2]ΣΥΣΤΑΣΗ ΤΡΟΦΙΜΩΝ'!Z75*0.95</f>
        <v>0.285</v>
      </c>
      <c r="G23" s="11">
        <f>'[2]ΣΥΣΤΑΣΗ ΤΡΟΦΙΜΩΝ'!AA75*0.95</f>
        <v>0.028499999999999998</v>
      </c>
      <c r="H23" s="11">
        <f>'[2]ΣΥΣΤΑΣΗ ΤΡΟΦΙΜΩΝ'!AB75</f>
        <v>0</v>
      </c>
      <c r="I23" s="11">
        <f>'[2]ΣΥΣΤΑΣΗ ΤΡΟΦΙΜΩΝ'!AC75*0.75</f>
        <v>12</v>
      </c>
      <c r="J23" s="11">
        <f>'[2]ΣΥΣΤΑΣΗ ΤΡΟΦΙΜΩΝ'!AD75*0.7</f>
        <v>5.6</v>
      </c>
      <c r="K23" s="11">
        <f>'[2]ΣΥΣΤΑΣΗ ΤΡΟΦΙΜΩΝ'!AE75</f>
        <v>0</v>
      </c>
      <c r="L23" s="11">
        <f>'[2]ΣΥΣΤΑΣΗ ΤΡΟΦΙΜΩΝ'!AF75</f>
        <v>0</v>
      </c>
      <c r="M23" s="11">
        <f>'[2]ΣΥΣΤΑΣΗ ΤΡΟΦΙΜΩΝ'!AG75</f>
        <v>0.2</v>
      </c>
      <c r="N23" s="11">
        <f>'[2]ΣΥΣΤΑΣΗ ΤΡΟΦΙΜΩΝ'!AH75</f>
        <v>25.714285714285715</v>
      </c>
      <c r="O23" s="11">
        <f>'[2]ΣΥΣΤΑΣΗ ΤΡΟΦΙΜΩΝ'!AI75</f>
        <v>28.571428571428573</v>
      </c>
      <c r="P23" s="11">
        <f>'[2]ΣΥΣΤΑΣΗ ΤΡΟΦΙΜΩΝ'!AJ75</f>
        <v>51.42857142857143</v>
      </c>
      <c r="Q23" s="11">
        <v>0</v>
      </c>
      <c r="R23" s="11">
        <f>'[2]ΣΥΣΤΑΣΗ ΤΡΟΦΙΜΩΝ'!AL75</f>
        <v>102.85714285714286</v>
      </c>
      <c r="S23" s="11" t="str">
        <f>'[2]ΣΥΣΤΑΣΗ ΤΡΟΦΙΜΩΝ'!AM75</f>
        <v>tr</v>
      </c>
      <c r="T23" s="11" t="str">
        <f>'[2]ΣΥΣΤΑΣΗ ΤΡΟΦΙΜΩΝ'!AN75</f>
        <v>tr</v>
      </c>
      <c r="U23" s="12">
        <f>'[2]ΣΥΣΤΑΣΗ ΤΡΟΦΙΜΩΝ'!AO75</f>
        <v>0.1</v>
      </c>
    </row>
    <row r="24" spans="1:21" ht="14.25">
      <c r="A24" s="10" t="s">
        <v>27</v>
      </c>
      <c r="B24" s="11">
        <f>0.85*'[2]ΣΥΣΤΑΣΗ ΤΡΟΦΙΜΩΝ'!V108</f>
        <v>2.55</v>
      </c>
      <c r="C24" s="11">
        <f>0.85*'[2]ΣΥΣΤΑΣΗ ΤΡΟΦΙΜΩΝ'!W108*0.9</f>
        <v>0.09945</v>
      </c>
      <c r="D24" s="11" t="str">
        <f>'[2]ΣΥΣΤΑΣΗ ΤΡΟΦΙΜΩΝ'!X108</f>
        <v>tr</v>
      </c>
      <c r="E24" s="11">
        <f>0.85*'[2]ΣΥΣΤΑΣΗ ΤΡΟΦΙΜΩΝ'!Y108*0.9</f>
        <v>7.65</v>
      </c>
      <c r="F24" s="11">
        <f>0.85*'[2]ΣΥΣΤΑΣΗ ΤΡΟΦΙΜΩΝ'!Z108*0.95</f>
        <v>0.5652499999999999</v>
      </c>
      <c r="G24" s="11">
        <f>0.85*'[2]ΣΥΣΤΑΣΗ ΤΡΟΦΙΜΩΝ'!AA108*0.95</f>
        <v>0.1615</v>
      </c>
      <c r="H24" s="11">
        <f>0.85*'[2]ΣΥΣΤΑΣΗ ΤΡΟΦΙΜΩΝ'!AB108</f>
        <v>0</v>
      </c>
      <c r="I24" s="11">
        <f>0.85*'[2]ΣΥΣΤΑΣΗ ΤΡΟΦΙΜΩΝ'!AC108*0.8</f>
        <v>11.56</v>
      </c>
      <c r="J24" s="11">
        <f>0.85*'[2]ΣΥΣΤΑΣΗ ΤΡΟΦΙΜΩΝ'!AD108*0.75</f>
        <v>3.1875</v>
      </c>
      <c r="K24" s="11">
        <f>0.85*'[2]ΣΥΣΤΑΣΗ ΤΡΟΦΙΜΩΝ'!AE108</f>
        <v>0</v>
      </c>
      <c r="L24" s="11">
        <f>0.85*'[2]ΣΥΣΤΑΣΗ ΤΡΟΦΙΜΩΝ'!AF108</f>
        <v>0</v>
      </c>
      <c r="M24" s="11">
        <f>0.85*'[2]ΣΥΣΤΑΣΗ ΤΡΟΦΙΜΩΝ'!AG108</f>
        <v>0.2635</v>
      </c>
      <c r="N24" s="11">
        <f>'[2]ΣΥΣΤΑΣΗ ΤΡΟΦΙΜΩΝ'!AH108</f>
        <v>5</v>
      </c>
      <c r="O24" s="11">
        <f>'[2]ΣΥΣΤΑΣΗ ΤΡΟΦΙΜΩΝ'!AI108</f>
        <v>13.333333333333334</v>
      </c>
      <c r="P24" s="11">
        <f>'[2]ΣΥΣΤΑΣΗ ΤΡΟΦΙΜΩΝ'!AJ108</f>
        <v>87.77777777777777</v>
      </c>
      <c r="Q24" s="11">
        <f>'[2]ΣΥΣΤΑΣΗ ΤΡΟΦΙΜΩΝ'!AK108</f>
        <v>0</v>
      </c>
      <c r="R24" s="11">
        <f>'[2]ΣΥΣΤΑΣΗ ΤΡΟΦΙΜΩΝ'!AL108</f>
        <v>62.22222222222222</v>
      </c>
      <c r="S24" s="11" t="str">
        <f>'[2]ΣΥΣΤΑΣΗ ΤΡΟΦΙΜΩΝ'!AM108</f>
        <v>tr</v>
      </c>
      <c r="T24" s="11" t="str">
        <f>'[2]ΣΥΣΤΑΣΗ ΤΡΟΦΙΜΩΝ'!AN108</f>
        <v>tr</v>
      </c>
      <c r="U24" s="12">
        <f>0.85*'[2]ΣΥΣΤΑΣΗ ΤΡΟΦΙΜΩΝ'!AO108</f>
        <v>0.085</v>
      </c>
    </row>
    <row r="25" spans="1:21" ht="14.25">
      <c r="A25" s="10" t="s">
        <v>29</v>
      </c>
      <c r="B25" s="11">
        <f>5*'[2]ΣΥΣΤΑΣΗ ΤΡΟΦΙΜΩΝ'!V104</f>
        <v>10</v>
      </c>
      <c r="C25" s="11">
        <f>5*'[2]ΣΥΣΤΑΣΗ ΤΡΟΦΙΜΩΝ'!W104</f>
        <v>0.1</v>
      </c>
      <c r="D25" s="11">
        <f>5*'[2]ΣΥΣΤΑΣΗ ΤΡΟΦΙΜΩΝ'!X104</f>
        <v>0.1</v>
      </c>
      <c r="E25" s="11">
        <f>5*'[2]ΣΥΣΤΑΣΗ ΤΡΟΦΙΜΩΝ'!Y104</f>
        <v>1000</v>
      </c>
      <c r="F25" s="11">
        <f>5*'[2]ΣΥΣΤΑΣΗ ΤΡΟΦΙΜΩΝ'!Z104</f>
        <v>3.5</v>
      </c>
      <c r="G25" s="11">
        <f>5*'[2]ΣΥΣΤΑΣΗ ΤΡΟΦΙΜΩΝ'!AA104</f>
        <v>0.3</v>
      </c>
      <c r="H25" s="11">
        <f>5*'[2]ΣΥΣΤΑΣΗ ΤΡΟΦΙΜΩΝ'!AB104</f>
        <v>0</v>
      </c>
      <c r="I25" s="11">
        <f>5*'[2]ΣΥΣΤΑΣΗ ΤΡΟΦΙΜΩΝ'!AC104</f>
        <v>50</v>
      </c>
      <c r="J25" s="11">
        <f>5*'[2]ΣΥΣΤΑΣΗ ΤΡΟΦΙΜΩΝ'!AD104</f>
        <v>40</v>
      </c>
      <c r="K25" s="11">
        <f>5*'[2]ΣΥΣΤΑΣΗ ΤΡΟΦΙΜΩΝ'!AE104</f>
        <v>0</v>
      </c>
      <c r="L25" s="11">
        <f>5*'[2]ΣΥΣΤΑΣΗ ΤΡΟΦΙΜΩΝ'!AF104</f>
        <v>0</v>
      </c>
      <c r="M25" s="11">
        <f>5*'[2]ΣΥΣΤΑΣΗ ΤΡΟΦΙΜΩΝ'!AG104</f>
        <v>5.05</v>
      </c>
      <c r="N25" s="11">
        <v>0</v>
      </c>
      <c r="O25" s="11">
        <f>'[2]ΣΥΣΤΑΣΗ ΤΡΟΦΙΜΩΝ'!AI104</f>
        <v>21.05263157894737</v>
      </c>
      <c r="P25" s="11">
        <f>'[2]ΣΥΣΤΑΣΗ ΤΡΟΦΙΜΩΝ'!AJ104</f>
        <v>78.94736842105263</v>
      </c>
      <c r="Q25" s="11">
        <f>'[2]ΣΥΣΤΑΣΗ ΤΡΟΦΙΜΩΝ'!AK104</f>
        <v>0</v>
      </c>
      <c r="R25" s="11">
        <f>'[2]ΣΥΣΤΑΣΗ ΤΡΟΦΙΜΩΝ'!AL104</f>
        <v>78.94736842105263</v>
      </c>
      <c r="S25" s="11" t="str">
        <f>'[2]ΣΥΣΤΑΣΗ ΤΡΟΦΙΜΩΝ'!AM104</f>
        <v>tr</v>
      </c>
      <c r="T25" s="11" t="str">
        <f>'[2]ΣΥΣΤΑΣΗ ΤΡΟΦΙΜΩΝ'!AN104</f>
        <v>tr</v>
      </c>
      <c r="U25" s="12" t="str">
        <f>'[2]ΣΥΣΤΑΣΗ ΤΡΟΦΙΜΩΝ'!AO104</f>
        <v>tr</v>
      </c>
    </row>
    <row r="26" spans="1:21" ht="14.25">
      <c r="A26" s="10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ht="14.25">
      <c r="A27" s="10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4.25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4.25">
      <c r="A29" s="10" t="s">
        <v>33</v>
      </c>
      <c r="B29" s="11" t="str">
        <f>'[2]ΣΥΣΤΑΣΗ ΤΡΟΦΙΜΩΝ'!V22</f>
        <v>n</v>
      </c>
      <c r="C29" s="11" t="str">
        <f>'[2]ΣΥΣΤΑΣΗ ΤΡΟΦΙΜΩΝ'!W22</f>
        <v>tr</v>
      </c>
      <c r="D29" s="11" t="str">
        <f>'[2]ΣΥΣΤΑΣΗ ΤΡΟΦΙΜΩΝ'!X22</f>
        <v>tr</v>
      </c>
      <c r="E29" s="11" t="str">
        <f>'[2]ΣΥΣΤΑΣΗ ΤΡΟΦΙΜΩΝ'!Y22</f>
        <v>n</v>
      </c>
      <c r="F29" s="11" t="str">
        <f>'[2]ΣΥΣΤΑΣΗ ΤΡΟΦΙΜΩΝ'!Z22</f>
        <v>tr</v>
      </c>
      <c r="G29" s="11" t="str">
        <f>'[2]ΣΥΣΤΑΣΗ ΤΡΟΦΙΜΩΝ'!AA22</f>
        <v>tr</v>
      </c>
      <c r="H29" s="11">
        <f>'[2]ΣΥΣΤΑΣΗ ΤΡΟΦΙΜΩΝ'!AB22</f>
        <v>0</v>
      </c>
      <c r="I29" s="11" t="str">
        <f>'[2]ΣΥΣΤΑΣΗ ΤΡΟΦΙΜΩΝ'!AC22</f>
        <v>tr</v>
      </c>
      <c r="J29" s="11">
        <f>0.55*'[2]ΣΥΣΤΑΣΗ ΤΡΟΦΙΜΩΝ'!AD22</f>
        <v>0</v>
      </c>
      <c r="K29" s="11">
        <f>0.55*'[2]ΣΥΣΤΑΣΗ ΤΡΟΦΙΜΩΝ'!AE22</f>
        <v>0</v>
      </c>
      <c r="L29" s="11">
        <f>0.55*'[2]ΣΥΣΤΑΣΗ ΤΡΟΦΙΜΩΝ'!AF22</f>
        <v>0</v>
      </c>
      <c r="M29" s="11">
        <f>0.55*'[2]ΣΥΣΤΑΣΗ ΤΡΟΦΙΜΩΝ'!AG22</f>
        <v>2.805</v>
      </c>
      <c r="N29" s="11">
        <f>'[2]ΣΥΣΤΑΣΗ ΤΡΟΦΙΜΩΝ'!AH22</f>
        <v>100.0111234705228</v>
      </c>
      <c r="O29" s="11">
        <v>0</v>
      </c>
      <c r="P29" s="11">
        <v>0</v>
      </c>
      <c r="Q29" s="11">
        <f>'[2]ΣΥΣΤΑΣΗ ΤΡΟΦΙΜΩΝ'!AK22</f>
        <v>14.015572858731923</v>
      </c>
      <c r="R29" s="11">
        <f>'[2]ΣΥΣΤΑΣΗ ΤΡΟΦΙΜΩΝ'!AL22</f>
        <v>0</v>
      </c>
      <c r="S29" s="11">
        <f>0.55*'[2]ΣΥΣΤΑΣΗ ΤΡΟΦΙΜΩΝ'!AM22</f>
        <v>7.700000000000001</v>
      </c>
      <c r="T29" s="11">
        <f>0.55*'[2]ΣΥΣΤΑΣΗ ΤΡΟΦΙΜΩΝ'!AN22</f>
        <v>38.33500000000001</v>
      </c>
      <c r="U29" s="12">
        <f>0.55*'[2]ΣΥΣΤΑΣΗ ΤΡΟΦΙΜΩΝ'!AO22</f>
        <v>6.16</v>
      </c>
    </row>
    <row r="30" spans="1:21" ht="14.25">
      <c r="A30" s="10" t="s">
        <v>34</v>
      </c>
      <c r="B30" s="11">
        <f aca="true" t="shared" si="3" ref="B30:M30">SUM(B21:B29)</f>
        <v>26.95</v>
      </c>
      <c r="C30" s="11">
        <f t="shared" si="3"/>
        <v>2.01985</v>
      </c>
      <c r="D30" s="11">
        <f t="shared" si="3"/>
        <v>0.2007</v>
      </c>
      <c r="E30" s="11">
        <f t="shared" si="3"/>
        <v>1287.15</v>
      </c>
      <c r="F30" s="11">
        <f t="shared" si="3"/>
        <v>10.126249999999999</v>
      </c>
      <c r="G30" s="11">
        <f t="shared" si="3"/>
        <v>2.4964000000000004</v>
      </c>
      <c r="H30" s="11">
        <f t="shared" si="3"/>
        <v>0</v>
      </c>
      <c r="I30" s="11">
        <f t="shared" si="3"/>
        <v>224.76000000000002</v>
      </c>
      <c r="J30" s="11">
        <f t="shared" si="3"/>
        <v>155.0275</v>
      </c>
      <c r="K30" s="11">
        <f t="shared" si="3"/>
        <v>0</v>
      </c>
      <c r="L30" s="11">
        <f t="shared" si="3"/>
        <v>0</v>
      </c>
      <c r="M30" s="11">
        <f t="shared" si="3"/>
        <v>8.6065</v>
      </c>
      <c r="N30" s="19">
        <f>9*G14*100/C14</f>
        <v>30.142356991985196</v>
      </c>
      <c r="O30" s="19">
        <f>4*F14*100/C14</f>
        <v>6.944243511472469</v>
      </c>
      <c r="P30" s="19">
        <f>4*E14*100/C14</f>
        <v>64.8997424843031</v>
      </c>
      <c r="Q30" s="11">
        <f>9*S30*100/C14</f>
        <v>4.010300627875352</v>
      </c>
      <c r="R30" s="11">
        <f>4*K14*100/C14</f>
        <v>5.657243714012905</v>
      </c>
      <c r="S30" s="11">
        <f>SUM(S21:S29)</f>
        <v>7.700000000000001</v>
      </c>
      <c r="T30" s="11">
        <f>SUM(T21:T29)</f>
        <v>38.33500000000001</v>
      </c>
      <c r="U30" s="12">
        <f>SUM(U21:U29)</f>
        <v>6.825</v>
      </c>
    </row>
    <row r="31" spans="1:21" ht="28.5">
      <c r="A31" s="10" t="s">
        <v>35</v>
      </c>
      <c r="B31" s="11">
        <f aca="true" t="shared" si="4" ref="B31:M31">100*B30/$B$14</f>
        <v>1.3361427863163113</v>
      </c>
      <c r="C31" s="11">
        <f t="shared" si="4"/>
        <v>0.10014129895884977</v>
      </c>
      <c r="D31" s="11">
        <f t="shared" si="4"/>
        <v>0.009950421417947447</v>
      </c>
      <c r="E31" s="11">
        <f t="shared" si="4"/>
        <v>63.81507188894398</v>
      </c>
      <c r="F31" s="11">
        <f t="shared" si="4"/>
        <v>0.5020451165096678</v>
      </c>
      <c r="G31" s="11">
        <f t="shared" si="4"/>
        <v>0.12376797223599408</v>
      </c>
      <c r="H31" s="11">
        <f t="shared" si="4"/>
        <v>0</v>
      </c>
      <c r="I31" s="11">
        <f t="shared" si="4"/>
        <v>11.14328210213188</v>
      </c>
      <c r="J31" s="11">
        <f t="shared" si="4"/>
        <v>7.6860436291522065</v>
      </c>
      <c r="K31" s="11">
        <f t="shared" si="4"/>
        <v>0</v>
      </c>
      <c r="L31" s="11">
        <f t="shared" si="4"/>
        <v>0</v>
      </c>
      <c r="M31" s="11">
        <f t="shared" si="4"/>
        <v>0.4266980664353</v>
      </c>
      <c r="N31" s="11"/>
      <c r="O31" s="11"/>
      <c r="P31" s="11"/>
      <c r="Q31" s="11"/>
      <c r="R31" s="11"/>
      <c r="S31" s="11">
        <f>100*S30/$B$14</f>
        <v>0.38175508180466045</v>
      </c>
      <c r="T31" s="11">
        <f>100*T30/$B$14</f>
        <v>1.9005949429846312</v>
      </c>
      <c r="U31" s="12">
        <f>100*U30/$B$14</f>
        <v>0.33837382250867626</v>
      </c>
    </row>
    <row r="32" spans="1:21" ht="42.75">
      <c r="A32" s="13" t="s">
        <v>36</v>
      </c>
      <c r="B32" s="14">
        <f aca="true" t="shared" si="5" ref="B32:M32">196.08*B31/100</f>
        <v>2.6199087754090233</v>
      </c>
      <c r="C32" s="14">
        <f t="shared" si="5"/>
        <v>0.19635705899851263</v>
      </c>
      <c r="D32" s="14">
        <f t="shared" si="5"/>
        <v>0.019510786316311354</v>
      </c>
      <c r="E32" s="14">
        <f t="shared" si="5"/>
        <v>125.12859295984137</v>
      </c>
      <c r="F32" s="14">
        <f t="shared" si="5"/>
        <v>0.9844100644521566</v>
      </c>
      <c r="G32" s="14">
        <f t="shared" si="5"/>
        <v>0.24268423996033722</v>
      </c>
      <c r="H32" s="14">
        <f t="shared" si="5"/>
        <v>0</v>
      </c>
      <c r="I32" s="14">
        <f t="shared" si="5"/>
        <v>21.84974754586019</v>
      </c>
      <c r="J32" s="14">
        <f t="shared" si="5"/>
        <v>15.070794348041648</v>
      </c>
      <c r="K32" s="14">
        <f t="shared" si="5"/>
        <v>0</v>
      </c>
      <c r="L32" s="14">
        <f t="shared" si="5"/>
        <v>0</v>
      </c>
      <c r="M32" s="14">
        <f t="shared" si="5"/>
        <v>0.8366695686663362</v>
      </c>
      <c r="N32" s="14"/>
      <c r="O32" s="14"/>
      <c r="P32" s="14"/>
      <c r="Q32" s="14"/>
      <c r="R32" s="14"/>
      <c r="S32" s="14">
        <f>196.08*S31/100</f>
        <v>0.7485453644025784</v>
      </c>
      <c r="T32" s="14">
        <f>196.08*T31/100</f>
        <v>3.726686564204265</v>
      </c>
      <c r="U32" s="15">
        <f>196.08*U31/100</f>
        <v>0.6634833911750124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2011-08-04T06:23:22Z</dcterms:created>
  <dcterms:modified xsi:type="dcterms:W3CDTF">2011-08-04T06:25:34Z</dcterms:modified>
  <cp:category/>
  <cp:version/>
  <cp:contentType/>
  <cp:contentStatus/>
</cp:coreProperties>
</file>