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595" windowWidth="10875" windowHeight="3345" activeTab="0"/>
  </bookViews>
  <sheets>
    <sheet name="Τρεμιθόπιτ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<sst xmlns="http://schemas.openxmlformats.org/spreadsheetml/2006/main" count="98" uniqueCount="57">
  <si>
    <t>ΤΡΕΜΙΘΟΠΙΤΕΣ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</si>
  <si>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</si>
  <si>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</si>
  <si>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</si>
  <si>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</si>
  <si>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</si>
  <si>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</si>
  <si>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</si>
  <si>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</si>
  <si>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</si>
  <si>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</si>
  <si>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</si>
  <si>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</si>
  <si>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</si>
  <si>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</si>
  <si>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</si>
  <si>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</si>
  <si>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</si>
  <si>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</si>
  <si>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</si>
  <si>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</si>
  <si>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</si>
  <si>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</si>
  <si>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1/2 κιλό αλεύρι χωριάτικο</t>
  </si>
  <si>
    <t>-</t>
  </si>
  <si>
    <t>1/2 κιλό φαρίνα</t>
  </si>
  <si>
    <t>3/4 φλιτζάνι Σταφιδάκια</t>
  </si>
  <si>
    <t>4 κ.γ. B.p.</t>
  </si>
  <si>
    <t>1 κ.γ. αλάτι</t>
  </si>
  <si>
    <t>1 φλιτζ αραβοσιτέλαιο</t>
  </si>
  <si>
    <t>tr</t>
  </si>
  <si>
    <t>νερό για ζύμωμα</t>
  </si>
  <si>
    <t>1/2 φλιτζ τρεμίθια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</si>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</sst>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5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19" fillId="0" borderId="0" xfId="56" applyNumberFormat="1" applyFont="1" applyAlignment="1">
      <alignment wrapText="1" shrinkToFit="1"/>
      <protection/>
    </xf>
    <xf numFmtId="0" fontId="20" fillId="0" borderId="10" xfId="0" applyFont="1" applyBorder="1" applyAlignment="1">
      <alignment wrapText="1" shrinkToFit="1"/>
    </xf>
    <xf numFmtId="0" fontId="20" fillId="0" borderId="11" xfId="0" applyFont="1" applyBorder="1" applyAlignment="1">
      <alignment wrapText="1" shrinkToFit="1"/>
    </xf>
    <xf numFmtId="0" fontId="20" fillId="0" borderId="12" xfId="0" applyFont="1" applyBorder="1" applyAlignment="1">
      <alignment wrapText="1" shrinkToFit="1"/>
    </xf>
    <xf numFmtId="2" fontId="0" fillId="0" borderId="13" xfId="56" applyNumberFormat="1" applyBorder="1">
      <alignment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Font="1" applyAlignment="1">
      <alignment wrapText="1"/>
      <protection/>
    </xf>
    <xf numFmtId="2" fontId="0" fillId="0" borderId="0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6">
          <cell r="B6">
            <v>341</v>
          </cell>
          <cell r="C6">
            <v>14</v>
          </cell>
          <cell r="D6">
            <v>75.3</v>
          </cell>
          <cell r="E6">
            <v>11.5</v>
          </cell>
          <cell r="F6">
            <v>1.4</v>
          </cell>
          <cell r="G6">
            <v>3.7</v>
          </cell>
          <cell r="H6">
            <v>0</v>
          </cell>
          <cell r="I6">
            <v>73.9</v>
          </cell>
          <cell r="J6">
            <v>1.4</v>
          </cell>
          <cell r="K6">
            <v>15</v>
          </cell>
          <cell r="L6">
            <v>120</v>
          </cell>
          <cell r="M6">
            <v>31</v>
          </cell>
          <cell r="P6">
            <v>3</v>
          </cell>
          <cell r="Q6">
            <v>130</v>
          </cell>
          <cell r="R6">
            <v>1.5</v>
          </cell>
          <cell r="S6">
            <v>0.9</v>
          </cell>
          <cell r="T6">
            <v>0.18</v>
          </cell>
          <cell r="U6">
            <v>42</v>
          </cell>
          <cell r="W6">
            <v>0.1</v>
          </cell>
          <cell r="X6">
            <v>0.03</v>
          </cell>
          <cell r="Y6">
            <v>0</v>
          </cell>
          <cell r="Z6">
            <v>0.7</v>
          </cell>
          <cell r="AA6">
            <v>0.15</v>
          </cell>
          <cell r="AB6">
            <v>0</v>
          </cell>
          <cell r="AC6">
            <v>31</v>
          </cell>
          <cell r="AD6">
            <v>0</v>
          </cell>
          <cell r="AE6">
            <v>0</v>
          </cell>
          <cell r="AF6">
            <v>0</v>
          </cell>
          <cell r="AG6">
            <v>0.3</v>
          </cell>
          <cell r="AH6">
            <v>3.695014662756598</v>
          </cell>
          <cell r="AI6">
            <v>13.489736070381232</v>
          </cell>
          <cell r="AJ6">
            <v>88.32844574780059</v>
          </cell>
          <cell r="AK6">
            <v>0.5278592375366569</v>
          </cell>
          <cell r="AL6">
            <v>1.6422287390029326</v>
          </cell>
          <cell r="AM6">
            <v>0.2</v>
          </cell>
          <cell r="AN6">
            <v>0.1</v>
          </cell>
          <cell r="AO6">
            <v>0.6</v>
          </cell>
        </row>
        <row r="7">
          <cell r="B7">
            <v>310</v>
          </cell>
          <cell r="C7">
            <v>14</v>
          </cell>
          <cell r="D7">
            <v>63.9</v>
          </cell>
          <cell r="E7">
            <v>12.7</v>
          </cell>
          <cell r="F7">
            <v>2.2</v>
          </cell>
          <cell r="G7">
            <v>8.6</v>
          </cell>
          <cell r="H7">
            <v>0</v>
          </cell>
          <cell r="I7">
            <v>61.8</v>
          </cell>
          <cell r="J7">
            <v>2.1</v>
          </cell>
          <cell r="K7">
            <v>38</v>
          </cell>
          <cell r="L7">
            <v>320</v>
          </cell>
          <cell r="M7">
            <v>120</v>
          </cell>
          <cell r="P7">
            <v>3</v>
          </cell>
          <cell r="Q7">
            <v>340</v>
          </cell>
          <cell r="R7">
            <v>3.9</v>
          </cell>
          <cell r="S7">
            <v>2.9</v>
          </cell>
          <cell r="T7">
            <v>0.45</v>
          </cell>
          <cell r="U7">
            <v>53</v>
          </cell>
          <cell r="W7">
            <v>1.4</v>
          </cell>
          <cell r="X7">
            <v>0.09</v>
          </cell>
          <cell r="Y7">
            <v>0</v>
          </cell>
          <cell r="Z7">
            <v>0.7</v>
          </cell>
          <cell r="AA7">
            <v>0.5</v>
          </cell>
          <cell r="AB7">
            <v>0</v>
          </cell>
          <cell r="AC7">
            <v>57</v>
          </cell>
          <cell r="AD7">
            <v>0</v>
          </cell>
          <cell r="AE7">
            <v>0</v>
          </cell>
          <cell r="AF7">
            <v>0</v>
          </cell>
          <cell r="AG7">
            <v>1.4</v>
          </cell>
          <cell r="AH7">
            <v>6.387096774193548</v>
          </cell>
          <cell r="AI7">
            <v>16.387096774193548</v>
          </cell>
          <cell r="AJ7">
            <v>82.45161290322581</v>
          </cell>
          <cell r="AK7">
            <v>0.8709677419354839</v>
          </cell>
          <cell r="AL7">
            <v>2.7096774193548385</v>
          </cell>
          <cell r="AM7">
            <v>0.3</v>
          </cell>
          <cell r="AN7">
            <v>0.3</v>
          </cell>
          <cell r="AO7">
            <v>1</v>
          </cell>
        </row>
        <row r="11">
          <cell r="B11">
            <v>899</v>
          </cell>
          <cell r="C11" t="str">
            <v>tr</v>
          </cell>
          <cell r="D11" t="str">
            <v>tr</v>
          </cell>
          <cell r="E11" t="str">
            <v>tr</v>
          </cell>
          <cell r="F11">
            <v>99.9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tr</v>
          </cell>
          <cell r="L11" t="str">
            <v>tr</v>
          </cell>
          <cell r="M11" t="str">
            <v>tr</v>
          </cell>
          <cell r="P11" t="str">
            <v>tr</v>
          </cell>
          <cell r="Q11" t="str">
            <v>tr</v>
          </cell>
          <cell r="R11" t="str">
            <v>tr</v>
          </cell>
          <cell r="S11" t="str">
            <v>tr</v>
          </cell>
          <cell r="T11" t="str">
            <v>tr</v>
          </cell>
          <cell r="U11" t="str">
            <v>tr</v>
          </cell>
          <cell r="V11" t="str">
            <v>n</v>
          </cell>
          <cell r="W11" t="str">
            <v>tr</v>
          </cell>
          <cell r="X11" t="str">
            <v>tr</v>
          </cell>
          <cell r="Y11" t="str">
            <v>tr</v>
          </cell>
          <cell r="Z11" t="str">
            <v>tr</v>
          </cell>
          <cell r="AA11" t="str">
            <v>tr</v>
          </cell>
          <cell r="AB11">
            <v>0</v>
          </cell>
          <cell r="AC11" t="str">
            <v>tr</v>
          </cell>
          <cell r="AD11">
            <v>0</v>
          </cell>
          <cell r="AE11">
            <v>0</v>
          </cell>
          <cell r="AF11">
            <v>0</v>
          </cell>
          <cell r="AG11">
            <v>17.24</v>
          </cell>
          <cell r="AH11">
            <v>100.0111234705228</v>
          </cell>
          <cell r="AK11">
            <v>12.714126807563959</v>
          </cell>
          <cell r="AL11">
            <v>0</v>
          </cell>
          <cell r="AM11">
            <v>12.7</v>
          </cell>
          <cell r="AN11">
            <v>24.7</v>
          </cell>
          <cell r="AO11">
            <v>57.8</v>
          </cell>
        </row>
        <row r="81">
          <cell r="B81">
            <v>272</v>
          </cell>
          <cell r="C81">
            <v>13.2</v>
          </cell>
          <cell r="D81">
            <v>69.3</v>
          </cell>
          <cell r="E81">
            <v>2.1</v>
          </cell>
          <cell r="F81">
            <v>0.4</v>
          </cell>
          <cell r="G81">
            <v>6.1</v>
          </cell>
          <cell r="H81">
            <v>0</v>
          </cell>
          <cell r="I81">
            <v>0</v>
          </cell>
          <cell r="J81">
            <v>69.3</v>
          </cell>
          <cell r="K81">
            <v>46</v>
          </cell>
          <cell r="L81">
            <v>76</v>
          </cell>
          <cell r="M81">
            <v>35</v>
          </cell>
          <cell r="N81">
            <v>9</v>
          </cell>
          <cell r="O81">
            <v>0.3</v>
          </cell>
          <cell r="P81">
            <v>60</v>
          </cell>
          <cell r="Q81">
            <v>1020</v>
          </cell>
          <cell r="R81">
            <v>3.8</v>
          </cell>
          <cell r="S81">
            <v>0.7</v>
          </cell>
          <cell r="T81">
            <v>0.39</v>
          </cell>
          <cell r="U81">
            <v>8</v>
          </cell>
          <cell r="V81" t="str">
            <v>n</v>
          </cell>
          <cell r="W81">
            <v>0.12</v>
          </cell>
          <cell r="X81">
            <v>0.05</v>
          </cell>
          <cell r="Y81">
            <v>12</v>
          </cell>
          <cell r="Z81">
            <v>0.6</v>
          </cell>
          <cell r="AA81">
            <v>0.25</v>
          </cell>
          <cell r="AB81">
            <v>0</v>
          </cell>
          <cell r="AC81">
            <v>10</v>
          </cell>
          <cell r="AD81">
            <v>1</v>
          </cell>
          <cell r="AE81">
            <v>0</v>
          </cell>
          <cell r="AF81">
            <v>0</v>
          </cell>
          <cell r="AG81" t="str">
            <v>n</v>
          </cell>
          <cell r="AH81">
            <v>1.3235294117647058</v>
          </cell>
          <cell r="AI81">
            <v>3.088235294117647</v>
          </cell>
          <cell r="AJ81">
            <v>101.91176470588235</v>
          </cell>
          <cell r="AL81">
            <v>101.91176470588235</v>
          </cell>
          <cell r="AM81" t="str">
            <v>n</v>
          </cell>
          <cell r="AN81" t="str">
            <v>n</v>
          </cell>
          <cell r="AO81" t="str">
            <v>n</v>
          </cell>
        </row>
        <row r="89">
          <cell r="B89">
            <v>534</v>
          </cell>
          <cell r="C89">
            <v>6.4</v>
          </cell>
          <cell r="D89">
            <v>44.3</v>
          </cell>
          <cell r="E89">
            <v>7</v>
          </cell>
          <cell r="F89">
            <v>39.6</v>
          </cell>
          <cell r="G89">
            <v>20.1</v>
          </cell>
          <cell r="K89">
            <v>224</v>
          </cell>
          <cell r="L89">
            <v>164</v>
          </cell>
          <cell r="R89">
            <v>8</v>
          </cell>
          <cell r="W89">
            <v>0.36</v>
          </cell>
          <cell r="X89">
            <v>0.22</v>
          </cell>
          <cell r="Z89">
            <v>1.5</v>
          </cell>
          <cell r="AH89">
            <v>66.74157303370787</v>
          </cell>
          <cell r="AI89">
            <v>5.2434456928838955</v>
          </cell>
          <cell r="AJ89">
            <v>33.18352059925093</v>
          </cell>
          <cell r="AK89">
            <v>0</v>
          </cell>
          <cell r="AL89">
            <v>0</v>
          </cell>
        </row>
        <row r="111">
          <cell r="B111">
            <v>163</v>
          </cell>
          <cell r="C111">
            <v>6.3</v>
          </cell>
          <cell r="D111">
            <v>37.8</v>
          </cell>
          <cell r="E111">
            <v>5.2</v>
          </cell>
          <cell r="F111" t="str">
            <v>tr</v>
          </cell>
          <cell r="G111">
            <v>0</v>
          </cell>
          <cell r="H111">
            <v>0</v>
          </cell>
          <cell r="I111">
            <v>37.8</v>
          </cell>
          <cell r="J111" t="str">
            <v>tr</v>
          </cell>
          <cell r="K111">
            <v>1130</v>
          </cell>
          <cell r="L111">
            <v>8430</v>
          </cell>
          <cell r="M111">
            <v>9</v>
          </cell>
          <cell r="N111">
            <v>29</v>
          </cell>
          <cell r="O111" t="str">
            <v>tr</v>
          </cell>
          <cell r="P111">
            <v>11800</v>
          </cell>
          <cell r="Q111">
            <v>49</v>
          </cell>
          <cell r="R111" t="str">
            <v>tr</v>
          </cell>
          <cell r="S111">
            <v>2.8</v>
          </cell>
          <cell r="T111" t="str">
            <v>tr</v>
          </cell>
          <cell r="U111" t="str">
            <v>tr</v>
          </cell>
          <cell r="V111" t="str">
            <v>tr</v>
          </cell>
          <cell r="W111" t="str">
            <v>tr</v>
          </cell>
          <cell r="X111" t="str">
            <v>tr</v>
          </cell>
          <cell r="Y111">
            <v>0</v>
          </cell>
          <cell r="Z111" t="str">
            <v>tr</v>
          </cell>
          <cell r="AA111" t="str">
            <v>tr</v>
          </cell>
          <cell r="AB111">
            <v>0</v>
          </cell>
          <cell r="AC111" t="str">
            <v>tr</v>
          </cell>
          <cell r="AD111">
            <v>0</v>
          </cell>
          <cell r="AE111">
            <v>0</v>
          </cell>
          <cell r="AF111">
            <v>0</v>
          </cell>
          <cell r="AG111" t="str">
            <v>tr</v>
          </cell>
          <cell r="AH111">
            <v>0</v>
          </cell>
          <cell r="AI111">
            <v>12.760736196319018</v>
          </cell>
          <cell r="AJ111">
            <v>92.760736196319</v>
          </cell>
          <cell r="AK111">
            <v>0</v>
          </cell>
          <cell r="AL111">
            <v>0</v>
          </cell>
          <cell r="AM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tabSelected="1" view="pageLayout" zoomScale="55" zoomScaleNormal="55" zoomScalePageLayoutView="55" workbookViewId="0" topLeftCell="C25">
      <selection activeCell="F30" sqref="F30"/>
    </sheetView>
  </sheetViews>
  <sheetFormatPr defaultColWidth="9.140625" defaultRowHeight="15"/>
  <cols>
    <col min="1" max="1" width="29.28125" style="1" customWidth="1"/>
    <col min="2" max="3" width="9.140625" style="1" customWidth="1"/>
    <col min="4" max="4" width="10.421875" style="1" customWidth="1"/>
    <col min="5" max="5" width="15.421875" style="1" bestFit="1" customWidth="1"/>
    <col min="6" max="6" width="12.00390625" style="1" bestFit="1" customWidth="1"/>
    <col min="7" max="12" width="9.140625" style="1" customWidth="1"/>
    <col min="13" max="13" width="12.8515625" style="1" customWidth="1"/>
    <col min="14" max="14" width="11.8515625" style="1" customWidth="1"/>
    <col min="15" max="15" width="9.140625" style="1" customWidth="1"/>
    <col min="16" max="16" width="13.8515625" style="1" customWidth="1"/>
    <col min="17" max="17" width="10.8515625" style="1" customWidth="1"/>
    <col min="18" max="18" width="11.28125" style="1" customWidth="1"/>
    <col min="19" max="19" width="10.57421875" style="1" customWidth="1"/>
    <col min="20" max="21" width="9.140625" style="1" customWidth="1"/>
    <col min="22" max="22" width="10.421875" style="1" customWidth="1"/>
    <col min="23" max="16384" width="9.140625" style="1" customWidth="1"/>
  </cols>
  <sheetData>
    <row r="1" spans="1:47" ht="15">
      <c r="A1" s="1" t="s">
        <v>0</v>
      </c>
      <c r="AQ1" s="2"/>
      <c r="AR1" s="2"/>
      <c r="AS1" s="2"/>
      <c r="AT1" s="2"/>
      <c r="AU1" s="2"/>
    </row>
    <row r="2" ht="14.25">
      <c r="A2" s="1" t="s">
        <v>1</v>
      </c>
    </row>
    <row r="4" spans="1:22" ht="30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5" t="s">
        <v>22</v>
      </c>
    </row>
    <row r="5" spans="1:22" ht="14.25">
      <c r="A5" s="6" t="s">
        <v>23</v>
      </c>
      <c r="B5" s="7">
        <v>500</v>
      </c>
      <c r="C5" s="7">
        <f>5*'[1]ΣΥΣΤΑΣΗ ΤΡΟΦΙΜΩΝ'!B7</f>
        <v>1550</v>
      </c>
      <c r="D5" s="7">
        <f>5*'[1]ΣΥΣΤΑΣΗ ΤΡΟΦΙΜΩΝ'!C7</f>
        <v>70</v>
      </c>
      <c r="E5" s="7">
        <f>5*'[1]ΣΥΣΤΑΣΗ ΤΡΟΦΙΜΩΝ'!D7</f>
        <v>319.5</v>
      </c>
      <c r="F5" s="7">
        <f>5*'[1]ΣΥΣΤΑΣΗ ΤΡΟΦΙΜΩΝ'!E7</f>
        <v>63.5</v>
      </c>
      <c r="G5" s="7">
        <f>5*'[1]ΣΥΣΤΑΣΗ ΤΡΟΦΙΜΩΝ'!F7</f>
        <v>11</v>
      </c>
      <c r="H5" s="7">
        <f>5*'[1]ΣΥΣΤΑΣΗ ΤΡΟΦΙΜΩΝ'!G7</f>
        <v>43</v>
      </c>
      <c r="I5" s="7">
        <f>5*'[1]ΣΥΣΤΑΣΗ ΤΡΟΦΙΜΩΝ'!H7</f>
        <v>0</v>
      </c>
      <c r="J5" s="7">
        <f>5*'[1]ΣΥΣΤΑΣΗ ΤΡΟΦΙΜΩΝ'!I7</f>
        <v>309</v>
      </c>
      <c r="K5" s="7">
        <f>5*'[1]ΣΥΣΤΑΣΗ ΤΡΟΦΙΜΩΝ'!J7</f>
        <v>10.5</v>
      </c>
      <c r="L5" s="7">
        <f>5*'[1]ΣΥΣΤΑΣΗ ΤΡΟΦΙΜΩΝ'!K7</f>
        <v>190</v>
      </c>
      <c r="M5" s="7">
        <f>5*'[1]ΣΥΣΤΑΣΗ ΤΡΟΦΙΜΩΝ'!L7</f>
        <v>1600</v>
      </c>
      <c r="N5" s="7">
        <f>5*'[1]ΣΥΣΤΑΣΗ ΤΡΟΦΙΜΩΝ'!M7</f>
        <v>600</v>
      </c>
      <c r="O5" s="7" t="s">
        <v>24</v>
      </c>
      <c r="P5" s="7" t="s">
        <v>24</v>
      </c>
      <c r="Q5" s="7">
        <f>5*'[1]ΣΥΣΤΑΣΗ ΤΡΟΦΙΜΩΝ'!P7</f>
        <v>15</v>
      </c>
      <c r="R5" s="7">
        <f>5*'[1]ΣΥΣΤΑΣΗ ΤΡΟΦΙΜΩΝ'!Q7</f>
        <v>1700</v>
      </c>
      <c r="S5" s="7">
        <f>5*'[1]ΣΥΣΤΑΣΗ ΤΡΟΦΙΜΩΝ'!R7</f>
        <v>19.5</v>
      </c>
      <c r="T5" s="7">
        <f>5*'[1]ΣΥΣΤΑΣΗ ΤΡΟΦΙΜΩΝ'!S7</f>
        <v>14.5</v>
      </c>
      <c r="U5" s="7">
        <f>5*'[1]ΣΥΣΤΑΣΗ ΤΡΟΦΙΜΩΝ'!T7</f>
        <v>2.25</v>
      </c>
      <c r="V5" s="8">
        <f>5*'[1]ΣΥΣΤΑΣΗ ΤΡΟΦΙΜΩΝ'!U7</f>
        <v>265</v>
      </c>
    </row>
    <row r="6" spans="1:22" ht="14.25">
      <c r="A6" s="6" t="s">
        <v>25</v>
      </c>
      <c r="B6" s="7">
        <v>500</v>
      </c>
      <c r="C6" s="7">
        <f>5*'[1]ΣΥΣΤΑΣΗ ΤΡΟΦΙΜΩΝ'!B6</f>
        <v>1705</v>
      </c>
      <c r="D6" s="7">
        <f>5*'[1]ΣΥΣΤΑΣΗ ΤΡΟΦΙΜΩΝ'!C6</f>
        <v>70</v>
      </c>
      <c r="E6" s="7">
        <f>5*'[1]ΣΥΣΤΑΣΗ ΤΡΟΦΙΜΩΝ'!D6</f>
        <v>376.5</v>
      </c>
      <c r="F6" s="7">
        <f>5*'[1]ΣΥΣΤΑΣΗ ΤΡΟΦΙΜΩΝ'!E6</f>
        <v>57.5</v>
      </c>
      <c r="G6" s="7">
        <f>5*'[1]ΣΥΣΤΑΣΗ ΤΡΟΦΙΜΩΝ'!F6</f>
        <v>7</v>
      </c>
      <c r="H6" s="7">
        <f>5*'[1]ΣΥΣΤΑΣΗ ΤΡΟΦΙΜΩΝ'!G6</f>
        <v>18.5</v>
      </c>
      <c r="I6" s="7">
        <f>5*'[1]ΣΥΣΤΑΣΗ ΤΡΟΦΙΜΩΝ'!H6</f>
        <v>0</v>
      </c>
      <c r="J6" s="7">
        <f>5*'[1]ΣΥΣΤΑΣΗ ΤΡΟΦΙΜΩΝ'!I6</f>
        <v>369.5</v>
      </c>
      <c r="K6" s="7">
        <f>5*'[1]ΣΥΣΤΑΣΗ ΤΡΟΦΙΜΩΝ'!J6</f>
        <v>7</v>
      </c>
      <c r="L6" s="7">
        <f>5*'[1]ΣΥΣΤΑΣΗ ΤΡΟΦΙΜΩΝ'!K6</f>
        <v>75</v>
      </c>
      <c r="M6" s="7">
        <f>5*'[1]ΣΥΣΤΑΣΗ ΤΡΟΦΙΜΩΝ'!L6</f>
        <v>600</v>
      </c>
      <c r="N6" s="7">
        <f>5*'[1]ΣΥΣΤΑΣΗ ΤΡΟΦΙΜΩΝ'!M6</f>
        <v>155</v>
      </c>
      <c r="O6" s="7" t="s">
        <v>24</v>
      </c>
      <c r="P6" s="7" t="s">
        <v>24</v>
      </c>
      <c r="Q6" s="7">
        <f>5*'[1]ΣΥΣΤΑΣΗ ΤΡΟΦΙΜΩΝ'!P6</f>
        <v>15</v>
      </c>
      <c r="R6" s="7">
        <f>5*'[1]ΣΥΣΤΑΣΗ ΤΡΟΦΙΜΩΝ'!Q6</f>
        <v>650</v>
      </c>
      <c r="S6" s="7">
        <f>5*'[1]ΣΥΣΤΑΣΗ ΤΡΟΦΙΜΩΝ'!R6</f>
        <v>7.5</v>
      </c>
      <c r="T6" s="7">
        <f>5*'[1]ΣΥΣΤΑΣΗ ΤΡΟΦΙΜΩΝ'!S6</f>
        <v>4.5</v>
      </c>
      <c r="U6" s="7">
        <f>5*'[1]ΣΥΣΤΑΣΗ ΤΡΟΦΙΜΩΝ'!T6</f>
        <v>0.8999999999999999</v>
      </c>
      <c r="V6" s="8">
        <f>5*'[1]ΣΥΣΤΑΣΗ ΤΡΟΦΙΜΩΝ'!U6</f>
        <v>210</v>
      </c>
    </row>
    <row r="7" spans="1:22" ht="14.25">
      <c r="A7" s="6" t="s">
        <v>26</v>
      </c>
      <c r="B7" s="7">
        <v>123.75</v>
      </c>
      <c r="C7" s="7">
        <f>1.2375*'[1]ΣΥΣΤΑΣΗ ΤΡΟΦΙΜΩΝ'!B81</f>
        <v>336.6</v>
      </c>
      <c r="D7" s="7">
        <f>1.2375*'[1]ΣΥΣΤΑΣΗ ΤΡΟΦΙΜΩΝ'!C81</f>
        <v>16.335</v>
      </c>
      <c r="E7" s="7">
        <f>1.2375*'[1]ΣΥΣΤΑΣΗ ΤΡΟΦΙΜΩΝ'!D81</f>
        <v>85.75875</v>
      </c>
      <c r="F7" s="7">
        <f>1.2375*'[1]ΣΥΣΤΑΣΗ ΤΡΟΦΙΜΩΝ'!E81</f>
        <v>2.5987500000000003</v>
      </c>
      <c r="G7" s="7">
        <f>1.2375*'[1]ΣΥΣΤΑΣΗ ΤΡΟΦΙΜΩΝ'!F81</f>
        <v>0.49500000000000005</v>
      </c>
      <c r="H7" s="7">
        <f>1.2375*'[1]ΣΥΣΤΑΣΗ ΤΡΟΦΙΜΩΝ'!G81</f>
        <v>7.54875</v>
      </c>
      <c r="I7" s="7">
        <f>1.2375*'[1]ΣΥΣΤΑΣΗ ΤΡΟΦΙΜΩΝ'!H81</f>
        <v>0</v>
      </c>
      <c r="J7" s="7">
        <f>1.2375*'[1]ΣΥΣΤΑΣΗ ΤΡΟΦΙΜΩΝ'!I81</f>
        <v>0</v>
      </c>
      <c r="K7" s="7">
        <f>1.2375*'[1]ΣΥΣΤΑΣΗ ΤΡΟΦΙΜΩΝ'!J81</f>
        <v>85.75875</v>
      </c>
      <c r="L7" s="7">
        <f>1.2375*'[1]ΣΥΣΤΑΣΗ ΤΡΟΦΙΜΩΝ'!K81</f>
        <v>56.925000000000004</v>
      </c>
      <c r="M7" s="7">
        <f>1.2375*'[1]ΣΥΣΤΑΣΗ ΤΡΟΦΙΜΩΝ'!L81</f>
        <v>94.05</v>
      </c>
      <c r="N7" s="7">
        <f>1.2375*'[1]ΣΥΣΤΑΣΗ ΤΡΟΦΙΜΩΝ'!M81</f>
        <v>43.3125</v>
      </c>
      <c r="O7" s="7">
        <f>1.2375*'[1]ΣΥΣΤΑΣΗ ΤΡΟΦΙΜΩΝ'!N81</f>
        <v>11.137500000000001</v>
      </c>
      <c r="P7" s="7">
        <f>1.2375*'[1]ΣΥΣΤΑΣΗ ΤΡΟΦΙΜΩΝ'!O81</f>
        <v>0.37125</v>
      </c>
      <c r="Q7" s="7">
        <f>1.2375*'[1]ΣΥΣΤΑΣΗ ΤΡΟΦΙΜΩΝ'!P81</f>
        <v>74.25</v>
      </c>
      <c r="R7" s="7">
        <f>1.2375*'[1]ΣΥΣΤΑΣΗ ΤΡΟΦΙΜΩΝ'!Q81</f>
        <v>1262.25</v>
      </c>
      <c r="S7" s="7">
        <f>1.2375*'[1]ΣΥΣΤΑΣΗ ΤΡΟΦΙΜΩΝ'!R81</f>
        <v>4.7025</v>
      </c>
      <c r="T7" s="7">
        <f>1.2375*'[1]ΣΥΣΤΑΣΗ ΤΡΟΦΙΜΩΝ'!S81</f>
        <v>0.86625</v>
      </c>
      <c r="U7" s="7">
        <f>1.2375*'[1]ΣΥΣΤΑΣΗ ΤΡΟΦΙΜΩΝ'!T81</f>
        <v>0.482625</v>
      </c>
      <c r="V7" s="7">
        <f>1.2375*'[1]ΣΥΣΤΑΣΗ ΤΡΟΦΙΜΩΝ'!U81</f>
        <v>9.9</v>
      </c>
    </row>
    <row r="8" spans="1:22" ht="14.25">
      <c r="A8" s="6" t="s">
        <v>27</v>
      </c>
      <c r="B8" s="7">
        <v>20</v>
      </c>
      <c r="C8" s="7">
        <f>0.2*'[1]ΣΥΣΤΑΣΗ ΤΡΟΦΙΜΩΝ'!B111</f>
        <v>32.6</v>
      </c>
      <c r="D8" s="7">
        <f>0.2*'[1]ΣΥΣΤΑΣΗ ΤΡΟΦΙΜΩΝ'!C111</f>
        <v>1.26</v>
      </c>
      <c r="E8" s="7">
        <f>0.2*'[1]ΣΥΣΤΑΣΗ ΤΡΟΦΙΜΩΝ'!D111</f>
        <v>7.56</v>
      </c>
      <c r="F8" s="7">
        <f>0.2*'[1]ΣΥΣΤΑΣΗ ΤΡΟΦΙΜΩΝ'!E111</f>
        <v>1.04</v>
      </c>
      <c r="G8" s="7" t="str">
        <f>'[1]ΣΥΣΤΑΣΗ ΤΡΟΦΙΜΩΝ'!F111</f>
        <v>tr</v>
      </c>
      <c r="H8" s="7">
        <f>0.2*'[1]ΣΥΣΤΑΣΗ ΤΡΟΦΙΜΩΝ'!G111</f>
        <v>0</v>
      </c>
      <c r="I8" s="7">
        <f>0.2*'[1]ΣΥΣΤΑΣΗ ΤΡΟΦΙΜΩΝ'!H111</f>
        <v>0</v>
      </c>
      <c r="J8" s="7">
        <f>0.2*'[1]ΣΥΣΤΑΣΗ ΤΡΟΦΙΜΩΝ'!I111</f>
        <v>7.56</v>
      </c>
      <c r="K8" s="7" t="str">
        <f>'[1]ΣΥΣΤΑΣΗ ΤΡΟΦΙΜΩΝ'!J111</f>
        <v>tr</v>
      </c>
      <c r="L8" s="7">
        <f>0.2*'[1]ΣΥΣΤΑΣΗ ΤΡΟΦΙΜΩΝ'!K111</f>
        <v>226</v>
      </c>
      <c r="M8" s="7">
        <f>0.2*'[1]ΣΥΣΤΑΣΗ ΤΡΟΦΙΜΩΝ'!L111</f>
        <v>1686</v>
      </c>
      <c r="N8" s="7">
        <f>0.2*'[1]ΣΥΣΤΑΣΗ ΤΡΟΦΙΜΩΝ'!M111</f>
        <v>1.8</v>
      </c>
      <c r="O8" s="7">
        <f>0.2*'[1]ΣΥΣΤΑΣΗ ΤΡΟΦΙΜΩΝ'!N111</f>
        <v>5.800000000000001</v>
      </c>
      <c r="P8" s="7" t="str">
        <f>'[1]ΣΥΣΤΑΣΗ ΤΡΟΦΙΜΩΝ'!O111</f>
        <v>tr</v>
      </c>
      <c r="Q8" s="7">
        <f>0.2*'[1]ΣΥΣΤΑΣΗ ΤΡΟΦΙΜΩΝ'!P111</f>
        <v>2360</v>
      </c>
      <c r="R8" s="7">
        <f>0.2*'[1]ΣΥΣΤΑΣΗ ΤΡΟΦΙΜΩΝ'!Q111</f>
        <v>9.8</v>
      </c>
      <c r="S8" s="7" t="str">
        <f>'[1]ΣΥΣΤΑΣΗ ΤΡΟΦΙΜΩΝ'!R111</f>
        <v>tr</v>
      </c>
      <c r="T8" s="7">
        <f>0.2*'[1]ΣΥΣΤΑΣΗ ΤΡΟΦΙΜΩΝ'!S111</f>
        <v>0.5599999999999999</v>
      </c>
      <c r="U8" s="7" t="str">
        <f>'[1]ΣΥΣΤΑΣΗ ΤΡΟΦΙΜΩΝ'!T111</f>
        <v>tr</v>
      </c>
      <c r="V8" s="8" t="str">
        <f>'[1]ΣΥΣΤΑΣΗ ΤΡΟΦΙΜΩΝ'!U111</f>
        <v>tr</v>
      </c>
    </row>
    <row r="9" spans="1:22" ht="14.25">
      <c r="A9" s="6" t="s">
        <v>28</v>
      </c>
      <c r="B9" s="7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3600</v>
      </c>
      <c r="P9" s="7"/>
      <c r="Q9" s="7">
        <v>2400</v>
      </c>
      <c r="R9" s="7"/>
      <c r="S9" s="7"/>
      <c r="T9" s="7"/>
      <c r="U9" s="7"/>
      <c r="V9" s="8"/>
    </row>
    <row r="10" spans="1:22" ht="14.25">
      <c r="A10" s="6" t="s">
        <v>29</v>
      </c>
      <c r="B10" s="7">
        <v>220</v>
      </c>
      <c r="C10" s="7">
        <f>2.2*'[1]ΣΥΣΤΑΣΗ ΤΡΟΦΙΜΩΝ'!B11</f>
        <v>1977.8000000000002</v>
      </c>
      <c r="D10" s="7" t="str">
        <f>'[1]ΣΥΣΤΑΣΗ ΤΡΟΦΙΜΩΝ'!C11</f>
        <v>tr</v>
      </c>
      <c r="E10" s="7" t="str">
        <f>'[1]ΣΥΣΤΑΣΗ ΤΡΟΦΙΜΩΝ'!D11</f>
        <v>tr</v>
      </c>
      <c r="F10" s="7" t="str">
        <f>'[1]ΣΥΣΤΑΣΗ ΤΡΟΦΙΜΩΝ'!E11</f>
        <v>tr</v>
      </c>
      <c r="G10" s="7">
        <f>2.2*'[1]ΣΥΣΤΑΣΗ ΤΡΟΦΙΜΩΝ'!F11</f>
        <v>219.78000000000003</v>
      </c>
      <c r="H10" s="7">
        <f>2.2*'[1]ΣΥΣΤΑΣΗ ΤΡΟΦΙΜΩΝ'!G11</f>
        <v>0</v>
      </c>
      <c r="I10" s="7">
        <f>2.2*'[1]ΣΥΣΤΑΣΗ ΤΡΟΦΙΜΩΝ'!H11</f>
        <v>0</v>
      </c>
      <c r="J10" s="7">
        <f>2.2*'[1]ΣΥΣΤΑΣΗ ΤΡΟΦΙΜΩΝ'!I11</f>
        <v>0</v>
      </c>
      <c r="K10" s="7">
        <f>2.2*'[1]ΣΥΣΤΑΣΗ ΤΡΟΦΙΜΩΝ'!J11</f>
        <v>0</v>
      </c>
      <c r="L10" s="7" t="str">
        <f>'[1]ΣΥΣΤΑΣΗ ΤΡΟΦΙΜΩΝ'!K11</f>
        <v>tr</v>
      </c>
      <c r="M10" s="7" t="str">
        <f>'[1]ΣΥΣΤΑΣΗ ΤΡΟΦΙΜΩΝ'!L11</f>
        <v>tr</v>
      </c>
      <c r="N10" s="7" t="str">
        <f>'[1]ΣΥΣΤΑΣΗ ΤΡΟΦΙΜΩΝ'!M11</f>
        <v>tr</v>
      </c>
      <c r="O10" s="7" t="s">
        <v>30</v>
      </c>
      <c r="P10" s="7" t="s">
        <v>30</v>
      </c>
      <c r="Q10" s="7" t="str">
        <f>'[1]ΣΥΣΤΑΣΗ ΤΡΟΦΙΜΩΝ'!P11</f>
        <v>tr</v>
      </c>
      <c r="R10" s="7" t="str">
        <f>'[1]ΣΥΣΤΑΣΗ ΤΡΟΦΙΜΩΝ'!Q11</f>
        <v>tr</v>
      </c>
      <c r="S10" s="7" t="str">
        <f>'[1]ΣΥΣΤΑΣΗ ΤΡΟΦΙΜΩΝ'!R11</f>
        <v>tr</v>
      </c>
      <c r="T10" s="7" t="str">
        <f>'[1]ΣΥΣΤΑΣΗ ΤΡΟΦΙΜΩΝ'!S11</f>
        <v>tr</v>
      </c>
      <c r="U10" s="7" t="str">
        <f>'[1]ΣΥΣΤΑΣΗ ΤΡΟΦΙΜΩΝ'!T11</f>
        <v>tr</v>
      </c>
      <c r="V10" s="8" t="str">
        <f>'[1]ΣΥΣΤΑΣΗ ΤΡΟΦΙΜΩΝ'!U11</f>
        <v>tr</v>
      </c>
    </row>
    <row r="11" spans="1:22" ht="14.25">
      <c r="A11" s="6" t="s">
        <v>31</v>
      </c>
      <c r="B11" s="7">
        <v>600</v>
      </c>
      <c r="C11" s="7"/>
      <c r="D11" s="7">
        <v>600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</row>
    <row r="12" spans="1:22" ht="14.25">
      <c r="A12" s="6" t="s">
        <v>32</v>
      </c>
      <c r="B12" s="7">
        <v>100</v>
      </c>
      <c r="C12" s="7">
        <f>'[1]ΣΥΣΤΑΣΗ ΤΡΟΦΙΜΩΝ'!B89</f>
        <v>534</v>
      </c>
      <c r="D12" s="7">
        <f>'[1]ΣΥΣΤΑΣΗ ΤΡΟΦΙΜΩΝ'!C89</f>
        <v>6.4</v>
      </c>
      <c r="E12" s="7">
        <f>'[1]ΣΥΣΤΑΣΗ ΤΡΟΦΙΜΩΝ'!D89</f>
        <v>44.3</v>
      </c>
      <c r="F12" s="7">
        <f>'[1]ΣΥΣΤΑΣΗ ΤΡΟΦΙΜΩΝ'!E89</f>
        <v>7</v>
      </c>
      <c r="G12" s="7">
        <f>'[1]ΣΥΣΤΑΣΗ ΤΡΟΦΙΜΩΝ'!F89</f>
        <v>39.6</v>
      </c>
      <c r="H12" s="7">
        <f>'[1]ΣΥΣΤΑΣΗ ΤΡΟΦΙΜΩΝ'!G89</f>
        <v>20.1</v>
      </c>
      <c r="I12" s="7" t="s">
        <v>24</v>
      </c>
      <c r="J12" s="7" t="s">
        <v>24</v>
      </c>
      <c r="K12" s="7" t="s">
        <v>24</v>
      </c>
      <c r="L12" s="7">
        <f>'[1]ΣΥΣΤΑΣΗ ΤΡΟΦΙΜΩΝ'!K89</f>
        <v>224</v>
      </c>
      <c r="M12" s="7">
        <f>'[1]ΣΥΣΤΑΣΗ ΤΡΟΦΙΜΩΝ'!L89</f>
        <v>164</v>
      </c>
      <c r="N12" s="7" t="s">
        <v>24</v>
      </c>
      <c r="O12" s="7" t="s">
        <v>24</v>
      </c>
      <c r="P12" s="7" t="s">
        <v>24</v>
      </c>
      <c r="Q12" s="7" t="s">
        <v>24</v>
      </c>
      <c r="R12" s="7" t="s">
        <v>24</v>
      </c>
      <c r="S12" s="7">
        <f>'[1]ΣΥΣΤΑΣΗ ΤΡΟΦΙΜΩΝ'!R89</f>
        <v>8</v>
      </c>
      <c r="T12" s="7" t="s">
        <v>24</v>
      </c>
      <c r="U12" s="7" t="s">
        <v>24</v>
      </c>
      <c r="V12" s="8" t="s">
        <v>24</v>
      </c>
    </row>
    <row r="13" spans="1:22" ht="14.25">
      <c r="A13" s="9" t="s">
        <v>33</v>
      </c>
      <c r="B13" s="7">
        <f aca="true" t="shared" si="0" ref="B13:V13">SUM(B5:B12)</f>
        <v>2069.75</v>
      </c>
      <c r="C13" s="7">
        <f t="shared" si="0"/>
        <v>6136</v>
      </c>
      <c r="D13" s="7">
        <f t="shared" si="0"/>
        <v>763.995</v>
      </c>
      <c r="E13" s="7">
        <f t="shared" si="0"/>
        <v>833.6187499999999</v>
      </c>
      <c r="F13" s="7">
        <f t="shared" si="0"/>
        <v>131.63875000000002</v>
      </c>
      <c r="G13" s="7">
        <f t="shared" si="0"/>
        <v>277.87500000000006</v>
      </c>
      <c r="H13" s="7">
        <f t="shared" si="0"/>
        <v>89.14875</v>
      </c>
      <c r="I13" s="7">
        <f t="shared" si="0"/>
        <v>0</v>
      </c>
      <c r="J13" s="7">
        <f t="shared" si="0"/>
        <v>686.06</v>
      </c>
      <c r="K13" s="7">
        <f t="shared" si="0"/>
        <v>103.25875</v>
      </c>
      <c r="L13" s="7">
        <f t="shared" si="0"/>
        <v>771.925</v>
      </c>
      <c r="M13" s="7">
        <f t="shared" si="0"/>
        <v>4144.05</v>
      </c>
      <c r="N13" s="7">
        <f t="shared" si="0"/>
        <v>800.1125</v>
      </c>
      <c r="O13" s="7">
        <f t="shared" si="0"/>
        <v>3616.9375</v>
      </c>
      <c r="P13" s="7">
        <f t="shared" si="0"/>
        <v>0.37125</v>
      </c>
      <c r="Q13" s="7">
        <f t="shared" si="0"/>
        <v>4864.25</v>
      </c>
      <c r="R13" s="7">
        <f t="shared" si="0"/>
        <v>3622.05</v>
      </c>
      <c r="S13" s="7">
        <f t="shared" si="0"/>
        <v>39.7025</v>
      </c>
      <c r="T13" s="7">
        <f t="shared" si="0"/>
        <v>20.42625</v>
      </c>
      <c r="U13" s="7">
        <f t="shared" si="0"/>
        <v>3.632625</v>
      </c>
      <c r="V13" s="8">
        <f t="shared" si="0"/>
        <v>484.9</v>
      </c>
    </row>
    <row r="14" spans="1:22" ht="28.5">
      <c r="A14" s="9" t="s">
        <v>34</v>
      </c>
      <c r="B14" s="7">
        <v>100</v>
      </c>
      <c r="C14" s="7">
        <f aca="true" t="shared" si="1" ref="C14:V14">100*C13/$B$13</f>
        <v>296.460925232516</v>
      </c>
      <c r="D14" s="7">
        <f t="shared" si="1"/>
        <v>36.91242903732335</v>
      </c>
      <c r="E14" s="7">
        <f t="shared" si="1"/>
        <v>40.27630148568667</v>
      </c>
      <c r="F14" s="7">
        <f t="shared" si="1"/>
        <v>6.360128034786811</v>
      </c>
      <c r="G14" s="7">
        <f t="shared" si="1"/>
        <v>13.425534484841167</v>
      </c>
      <c r="H14" s="7">
        <f t="shared" si="1"/>
        <v>4.307223094576639</v>
      </c>
      <c r="I14" s="7">
        <f t="shared" si="1"/>
        <v>0</v>
      </c>
      <c r="J14" s="7">
        <f t="shared" si="1"/>
        <v>33.14699842976205</v>
      </c>
      <c r="K14" s="7">
        <f t="shared" si="1"/>
        <v>4.988947940572533</v>
      </c>
      <c r="L14" s="7">
        <f t="shared" si="1"/>
        <v>37.29556709747554</v>
      </c>
      <c r="M14" s="7">
        <f t="shared" si="1"/>
        <v>200.2198333132021</v>
      </c>
      <c r="N14" s="7">
        <f t="shared" si="1"/>
        <v>38.65744655151588</v>
      </c>
      <c r="O14" s="7">
        <f t="shared" si="1"/>
        <v>174.75238555381085</v>
      </c>
      <c r="P14" s="7">
        <f t="shared" si="1"/>
        <v>0.01793694890687281</v>
      </c>
      <c r="Q14" s="7">
        <f t="shared" si="1"/>
        <v>235.01630631718805</v>
      </c>
      <c r="R14" s="7">
        <f t="shared" si="1"/>
        <v>174.99939606232635</v>
      </c>
      <c r="S14" s="7">
        <f t="shared" si="1"/>
        <v>1.9182268389902162</v>
      </c>
      <c r="T14" s="7">
        <f t="shared" si="1"/>
        <v>0.9868945524821838</v>
      </c>
      <c r="U14" s="7">
        <f t="shared" si="1"/>
        <v>0.1755103273342191</v>
      </c>
      <c r="V14" s="8">
        <f t="shared" si="1"/>
        <v>23.427950235535693</v>
      </c>
    </row>
    <row r="15" spans="1:22" ht="28.5">
      <c r="A15" s="10" t="s">
        <v>35</v>
      </c>
      <c r="B15" s="11">
        <v>130</v>
      </c>
      <c r="C15" s="11">
        <f aca="true" t="shared" si="2" ref="C15:V15">130*C14/100</f>
        <v>385.3992028022708</v>
      </c>
      <c r="D15" s="11">
        <f t="shared" si="2"/>
        <v>47.986157748520355</v>
      </c>
      <c r="E15" s="11">
        <f t="shared" si="2"/>
        <v>52.35919193139268</v>
      </c>
      <c r="F15" s="11">
        <f t="shared" si="2"/>
        <v>8.268166445222855</v>
      </c>
      <c r="G15" s="11">
        <f t="shared" si="2"/>
        <v>17.453194830293516</v>
      </c>
      <c r="H15" s="11">
        <f t="shared" si="2"/>
        <v>5.599390022949631</v>
      </c>
      <c r="I15" s="11">
        <f t="shared" si="2"/>
        <v>0</v>
      </c>
      <c r="J15" s="11">
        <f t="shared" si="2"/>
        <v>43.09109795869066</v>
      </c>
      <c r="K15" s="11">
        <f t="shared" si="2"/>
        <v>6.485632322744293</v>
      </c>
      <c r="L15" s="11">
        <f t="shared" si="2"/>
        <v>48.48423722671821</v>
      </c>
      <c r="M15" s="11">
        <f t="shared" si="2"/>
        <v>260.2857833071627</v>
      </c>
      <c r="N15" s="11">
        <f t="shared" si="2"/>
        <v>50.254680516970645</v>
      </c>
      <c r="O15" s="11">
        <f t="shared" si="2"/>
        <v>227.1781012199541</v>
      </c>
      <c r="P15" s="11">
        <f t="shared" si="2"/>
        <v>0.023318033578934652</v>
      </c>
      <c r="Q15" s="11">
        <f t="shared" si="2"/>
        <v>305.5211982123445</v>
      </c>
      <c r="R15" s="11">
        <f t="shared" si="2"/>
        <v>227.49921488102427</v>
      </c>
      <c r="S15" s="11">
        <f t="shared" si="2"/>
        <v>2.4936948906872813</v>
      </c>
      <c r="T15" s="11">
        <f t="shared" si="2"/>
        <v>1.282962918226839</v>
      </c>
      <c r="U15" s="11">
        <f t="shared" si="2"/>
        <v>0.22816342553448482</v>
      </c>
      <c r="V15" s="12">
        <f t="shared" si="2"/>
        <v>30.4563353061964</v>
      </c>
    </row>
    <row r="17" ht="14.25">
      <c r="A17" s="13"/>
    </row>
    <row r="19" spans="1:21" ht="45">
      <c r="A19" s="3"/>
      <c r="B19" s="4" t="s">
        <v>36</v>
      </c>
      <c r="C19" s="4" t="s">
        <v>37</v>
      </c>
      <c r="D19" s="4" t="s">
        <v>38</v>
      </c>
      <c r="E19" s="4" t="s">
        <v>39</v>
      </c>
      <c r="F19" s="4" t="s">
        <v>40</v>
      </c>
      <c r="G19" s="4" t="s">
        <v>41</v>
      </c>
      <c r="H19" s="4" t="s">
        <v>42</v>
      </c>
      <c r="I19" s="4" t="s">
        <v>43</v>
      </c>
      <c r="J19" s="4" t="s">
        <v>44</v>
      </c>
      <c r="K19" s="4" t="s">
        <v>45</v>
      </c>
      <c r="L19" s="4" t="s">
        <v>46</v>
      </c>
      <c r="M19" s="4" t="s">
        <v>47</v>
      </c>
      <c r="N19" s="4" t="s">
        <v>48</v>
      </c>
      <c r="O19" s="4" t="s">
        <v>49</v>
      </c>
      <c r="P19" s="4" t="s">
        <v>50</v>
      </c>
      <c r="Q19" s="4" t="s">
        <v>51</v>
      </c>
      <c r="R19" s="4" t="s">
        <v>52</v>
      </c>
      <c r="S19" s="4" t="s">
        <v>53</v>
      </c>
      <c r="T19" s="4" t="s">
        <v>54</v>
      </c>
      <c r="U19" s="5" t="s">
        <v>55</v>
      </c>
    </row>
    <row r="20" spans="1:21" ht="14.25">
      <c r="A20" s="6" t="s">
        <v>23</v>
      </c>
      <c r="B20" s="7" t="s">
        <v>56</v>
      </c>
      <c r="C20" s="7">
        <f>5*'[1]ΣΥΣΤΑΣΗ ΤΡΟΦΙΜΩΝ'!W7*0.8</f>
        <v>5.6000000000000005</v>
      </c>
      <c r="D20" s="7">
        <f>5*'[1]ΣΥΣΤΑΣΗ ΤΡΟΦΙΜΩΝ'!X7*0.9</f>
        <v>0.40499999999999997</v>
      </c>
      <c r="E20" s="7">
        <f>5*'[1]ΣΥΣΤΑΣΗ ΤΡΟΦΙΜΩΝ'!Y7</f>
        <v>0</v>
      </c>
      <c r="F20" s="7">
        <f>5*'[1]ΣΥΣΤΑΣΗ ΤΡΟΦΙΜΩΝ'!Z7*0.9</f>
        <v>3.15</v>
      </c>
      <c r="G20" s="7">
        <f>5*'[1]ΣΥΣΤΑΣΗ ΤΡΟΦΙΜΩΝ'!AA7*0.9</f>
        <v>2.25</v>
      </c>
      <c r="H20" s="7">
        <f>5*'[1]ΣΥΣΤΑΣΗ ΤΡΟΦΙΜΩΝ'!AB7</f>
        <v>0</v>
      </c>
      <c r="I20" s="7">
        <f>5*'[1]ΣΥΣΤΑΣΗ ΤΡΟΦΙΜΩΝ'!AC7*0.7</f>
        <v>199.5</v>
      </c>
      <c r="J20" s="7">
        <f>5*'[1]ΣΥΣΤΑΣΗ ΤΡΟΦΙΜΩΝ'!AD7</f>
        <v>0</v>
      </c>
      <c r="K20" s="7">
        <f>5*'[1]ΣΥΣΤΑΣΗ ΤΡΟΦΙΜΩΝ'!AE7</f>
        <v>0</v>
      </c>
      <c r="L20" s="7">
        <f>5*'[1]ΣΥΣΤΑΣΗ ΤΡΟΦΙΜΩΝ'!AF7</f>
        <v>0</v>
      </c>
      <c r="M20" s="7">
        <f>5*'[1]ΣΥΣΤΑΣΗ ΤΡΟΦΙΜΩΝ'!AG7</f>
        <v>7</v>
      </c>
      <c r="N20" s="7">
        <f>'[1]ΣΥΣΤΑΣΗ ΤΡΟΦΙΜΩΝ'!AH7</f>
        <v>6.387096774193548</v>
      </c>
      <c r="O20" s="7">
        <f>'[1]ΣΥΣΤΑΣΗ ΤΡΟΦΙΜΩΝ'!AI7</f>
        <v>16.387096774193548</v>
      </c>
      <c r="P20" s="7">
        <f>'[1]ΣΥΣΤΑΣΗ ΤΡΟΦΙΜΩΝ'!AJ7</f>
        <v>82.45161290322581</v>
      </c>
      <c r="Q20" s="7">
        <f>'[1]ΣΥΣΤΑΣΗ ΤΡΟΦΙΜΩΝ'!AK7</f>
        <v>0.8709677419354839</v>
      </c>
      <c r="R20" s="7">
        <f>'[1]ΣΥΣΤΑΣΗ ΤΡΟΦΙΜΩΝ'!AL7</f>
        <v>2.7096774193548385</v>
      </c>
      <c r="S20" s="7">
        <f>5*'[1]ΣΥΣΤΑΣΗ ΤΡΟΦΙΜΩΝ'!AM7</f>
        <v>1.5</v>
      </c>
      <c r="T20" s="7">
        <f>5*'[1]ΣΥΣΤΑΣΗ ΤΡΟΦΙΜΩΝ'!AN7</f>
        <v>1.5</v>
      </c>
      <c r="U20" s="8">
        <f>5*'[1]ΣΥΣΤΑΣΗ ΤΡΟΦΙΜΩΝ'!AO7</f>
        <v>5</v>
      </c>
    </row>
    <row r="21" spans="1:21" ht="14.25">
      <c r="A21" s="6" t="s">
        <v>25</v>
      </c>
      <c r="B21" s="7" t="s">
        <v>56</v>
      </c>
      <c r="C21" s="7">
        <f>5*'[1]ΣΥΣΤΑΣΗ ΤΡΟΦΙΜΩΝ'!W6*0.8</f>
        <v>0.4</v>
      </c>
      <c r="D21" s="7">
        <f>5*'[1]ΣΥΣΤΑΣΗ ΤΡΟΦΙΜΩΝ'!X6*0.9</f>
        <v>0.135</v>
      </c>
      <c r="E21" s="7">
        <f>5*'[1]ΣΥΣΤΑΣΗ ΤΡΟΦΙΜΩΝ'!Y6</f>
        <v>0</v>
      </c>
      <c r="F21" s="7">
        <f>5*'[1]ΣΥΣΤΑΣΗ ΤΡΟΦΙΜΩΝ'!Z6*0.9</f>
        <v>3.15</v>
      </c>
      <c r="G21" s="7">
        <f>5*'[1]ΣΥΣΤΑΣΗ ΤΡΟΦΙΜΩΝ'!AA6*0.9</f>
        <v>0.675</v>
      </c>
      <c r="H21" s="7">
        <f>5*'[1]ΣΥΣΤΑΣΗ ΤΡΟΦΙΜΩΝ'!AB6</f>
        <v>0</v>
      </c>
      <c r="I21" s="7">
        <f>5*'[1]ΣΥΣΤΑΣΗ ΤΡΟΦΙΜΩΝ'!AC6*0.7</f>
        <v>108.5</v>
      </c>
      <c r="J21" s="7">
        <f>5*'[1]ΣΥΣΤΑΣΗ ΤΡΟΦΙΜΩΝ'!AD6</f>
        <v>0</v>
      </c>
      <c r="K21" s="7">
        <f>5*'[1]ΣΥΣΤΑΣΗ ΤΡΟΦΙΜΩΝ'!AE6</f>
        <v>0</v>
      </c>
      <c r="L21" s="7">
        <f>5*'[1]ΣΥΣΤΑΣΗ ΤΡΟΦΙΜΩΝ'!AF6</f>
        <v>0</v>
      </c>
      <c r="M21" s="7">
        <f>5*'[1]ΣΥΣΤΑΣΗ ΤΡΟΦΙΜΩΝ'!AG6</f>
        <v>1.5</v>
      </c>
      <c r="N21" s="7">
        <f>'[1]ΣΥΣΤΑΣΗ ΤΡΟΦΙΜΩΝ'!AH6</f>
        <v>3.695014662756598</v>
      </c>
      <c r="O21" s="7">
        <f>'[1]ΣΥΣΤΑΣΗ ΤΡΟΦΙΜΩΝ'!AI6</f>
        <v>13.489736070381232</v>
      </c>
      <c r="P21" s="7">
        <f>'[1]ΣΥΣΤΑΣΗ ΤΡΟΦΙΜΩΝ'!AJ6</f>
        <v>88.32844574780059</v>
      </c>
      <c r="Q21" s="7">
        <f>'[1]ΣΥΣΤΑΣΗ ΤΡΟΦΙΜΩΝ'!AK6</f>
        <v>0.5278592375366569</v>
      </c>
      <c r="R21" s="7">
        <f>'[1]ΣΥΣΤΑΣΗ ΤΡΟΦΙΜΩΝ'!AL6</f>
        <v>1.6422287390029326</v>
      </c>
      <c r="S21" s="7">
        <f>5*'[1]ΣΥΣΤΑΣΗ ΤΡΟΦΙΜΩΝ'!AM6</f>
        <v>1</v>
      </c>
      <c r="T21" s="7">
        <f>5*'[1]ΣΥΣΤΑΣΗ ΤΡΟΦΙΜΩΝ'!AN6</f>
        <v>0.5</v>
      </c>
      <c r="U21" s="8">
        <f>5*'[1]ΣΥΣΤΑΣΗ ΤΡΟΦΙΜΩΝ'!AO6</f>
        <v>3</v>
      </c>
    </row>
    <row r="22" spans="1:21" ht="14.25">
      <c r="A22" s="6" t="s">
        <v>26</v>
      </c>
      <c r="B22" s="7" t="str">
        <f>'[1]ΣΥΣΤΑΣΗ ΤΡΟΦΙΜΩΝ'!V81</f>
        <v>n</v>
      </c>
      <c r="C22" s="7">
        <f>1.2375*'[1]ΣΥΣΤΑΣΗ ΤΡΟΦΙΜΩΝ'!W81</f>
        <v>0.1485</v>
      </c>
      <c r="D22" s="7">
        <f>1.2375*'[1]ΣΥΣΤΑΣΗ ΤΡΟΦΙΜΩΝ'!X81</f>
        <v>0.061875000000000006</v>
      </c>
      <c r="E22" s="7">
        <f>1.2375*'[1]ΣΥΣΤΑΣΗ ΤΡΟΦΙΜΩΝ'!Y81</f>
        <v>14.850000000000001</v>
      </c>
      <c r="F22" s="7">
        <f>1.2375*'[1]ΣΥΣΤΑΣΗ ΤΡΟΦΙΜΩΝ'!Z81</f>
        <v>0.7425</v>
      </c>
      <c r="G22" s="7">
        <f>1.2375*'[1]ΣΥΣΤΑΣΗ ΤΡΟΦΙΜΩΝ'!AA81</f>
        <v>0.309375</v>
      </c>
      <c r="H22" s="7">
        <f>1.2375*'[1]ΣΥΣΤΑΣΗ ΤΡΟΦΙΜΩΝ'!AB81</f>
        <v>0</v>
      </c>
      <c r="I22" s="7">
        <f>1.2375*'[1]ΣΥΣΤΑΣΗ ΤΡΟΦΙΜΩΝ'!AC81</f>
        <v>12.375</v>
      </c>
      <c r="J22" s="7">
        <f>1.2375*'[1]ΣΥΣΤΑΣΗ ΤΡΟΦΙΜΩΝ'!AD81</f>
        <v>1.2375</v>
      </c>
      <c r="K22" s="7">
        <f>1.2375*'[1]ΣΥΣΤΑΣΗ ΤΡΟΦΙΜΩΝ'!AE81</f>
        <v>0</v>
      </c>
      <c r="L22" s="7">
        <f>1.2375*'[1]ΣΥΣΤΑΣΗ ΤΡΟΦΙΜΩΝ'!AF81</f>
        <v>0</v>
      </c>
      <c r="M22" s="7" t="str">
        <f>'[1]ΣΥΣΤΑΣΗ ΤΡΟΦΙΜΩΝ'!AG81</f>
        <v>n</v>
      </c>
      <c r="N22" s="7">
        <f>'[1]ΣΥΣΤΑΣΗ ΤΡΟΦΙΜΩΝ'!AH81</f>
        <v>1.3235294117647058</v>
      </c>
      <c r="O22" s="7">
        <f>'[1]ΣΥΣΤΑΣΗ ΤΡΟΦΙΜΩΝ'!AI81</f>
        <v>3.088235294117647</v>
      </c>
      <c r="P22" s="7">
        <f>'[1]ΣΥΣΤΑΣΗ ΤΡΟΦΙΜΩΝ'!AJ81</f>
        <v>101.91176470588235</v>
      </c>
      <c r="Q22" s="7">
        <v>0</v>
      </c>
      <c r="R22" s="7">
        <f>'[1]ΣΥΣΤΑΣΗ ΤΡΟΦΙΜΩΝ'!AL81</f>
        <v>101.91176470588235</v>
      </c>
      <c r="S22" s="7" t="str">
        <f>'[1]ΣΥΣΤΑΣΗ ΤΡΟΦΙΜΩΝ'!AM81</f>
        <v>n</v>
      </c>
      <c r="T22" s="7" t="str">
        <f>'[1]ΣΥΣΤΑΣΗ ΤΡΟΦΙΜΩΝ'!AN81</f>
        <v>n</v>
      </c>
      <c r="U22" s="8" t="str">
        <f>'[1]ΣΥΣΤΑΣΗ ΤΡΟΦΙΜΩΝ'!AO81</f>
        <v>n</v>
      </c>
    </row>
    <row r="23" spans="1:21" ht="14.25">
      <c r="A23" s="6" t="s">
        <v>27</v>
      </c>
      <c r="B23" s="7" t="str">
        <f>'[1]ΣΥΣΤΑΣΗ ΤΡΟΦΙΜΩΝ'!V111</f>
        <v>tr</v>
      </c>
      <c r="C23" s="7" t="str">
        <f>'[1]ΣΥΣΤΑΣΗ ΤΡΟΦΙΜΩΝ'!W111</f>
        <v>tr</v>
      </c>
      <c r="D23" s="7" t="str">
        <f>'[1]ΣΥΣΤΑΣΗ ΤΡΟΦΙΜΩΝ'!X111</f>
        <v>tr</v>
      </c>
      <c r="E23" s="7">
        <f>0.2*'[1]ΣΥΣΤΑΣΗ ΤΡΟΦΙΜΩΝ'!Y111</f>
        <v>0</v>
      </c>
      <c r="F23" s="7" t="str">
        <f>'[1]ΣΥΣΤΑΣΗ ΤΡΟΦΙΜΩΝ'!Z111</f>
        <v>tr</v>
      </c>
      <c r="G23" s="7" t="str">
        <f>'[1]ΣΥΣΤΑΣΗ ΤΡΟΦΙΜΩΝ'!AA111</f>
        <v>tr</v>
      </c>
      <c r="H23" s="7">
        <f>0.2*'[1]ΣΥΣΤΑΣΗ ΤΡΟΦΙΜΩΝ'!AB111</f>
        <v>0</v>
      </c>
      <c r="I23" s="7" t="str">
        <f>'[1]ΣΥΣΤΑΣΗ ΤΡΟΦΙΜΩΝ'!AC111</f>
        <v>tr</v>
      </c>
      <c r="J23" s="7">
        <f>0.2*'[1]ΣΥΣΤΑΣΗ ΤΡΟΦΙΜΩΝ'!AD111</f>
        <v>0</v>
      </c>
      <c r="K23" s="7">
        <f>0.2*'[1]ΣΥΣΤΑΣΗ ΤΡΟΦΙΜΩΝ'!AE111</f>
        <v>0</v>
      </c>
      <c r="L23" s="7">
        <f>0.2*'[1]ΣΥΣΤΑΣΗ ΤΡΟΦΙΜΩΝ'!AF111</f>
        <v>0</v>
      </c>
      <c r="M23" s="7" t="str">
        <f>'[1]ΣΥΣΤΑΣΗ ΤΡΟΦΙΜΩΝ'!AG111</f>
        <v>tr</v>
      </c>
      <c r="N23" s="7">
        <f>'[1]ΣΥΣΤΑΣΗ ΤΡΟΦΙΜΩΝ'!AH111</f>
        <v>0</v>
      </c>
      <c r="O23" s="7">
        <f>'[1]ΣΥΣΤΑΣΗ ΤΡΟΦΙΜΩΝ'!AI111</f>
        <v>12.760736196319018</v>
      </c>
      <c r="P23" s="7">
        <f>'[1]ΣΥΣΤΑΣΗ ΤΡΟΦΙΜΩΝ'!AJ111</f>
        <v>92.760736196319</v>
      </c>
      <c r="Q23" s="7">
        <f>'[1]ΣΥΣΤΑΣΗ ΤΡΟΦΙΜΩΝ'!AK111</f>
        <v>0</v>
      </c>
      <c r="R23" s="7">
        <f>'[1]ΣΥΣΤΑΣΗ ΤΡΟΦΙΜΩΝ'!AL111</f>
        <v>0</v>
      </c>
      <c r="S23" s="7">
        <f>0.2*'[1]ΣΥΣΤΑΣΗ ΤΡΟΦΙΜΩΝ'!AM111</f>
        <v>0</v>
      </c>
      <c r="T23" s="7" t="s">
        <v>30</v>
      </c>
      <c r="U23" s="8" t="s">
        <v>30</v>
      </c>
    </row>
    <row r="24" spans="1:21" ht="14.25">
      <c r="A24" s="6" t="s">
        <v>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1:21" ht="14.25">
      <c r="A25" s="6" t="s">
        <v>29</v>
      </c>
      <c r="B25" s="7" t="str">
        <f>'[1]ΣΥΣΤΑΣΗ ΤΡΟΦΙΜΩΝ'!V11</f>
        <v>n</v>
      </c>
      <c r="C25" s="7" t="str">
        <f>'[1]ΣΥΣΤΑΣΗ ΤΡΟΦΙΜΩΝ'!W11</f>
        <v>tr</v>
      </c>
      <c r="D25" s="7" t="str">
        <f>'[1]ΣΥΣΤΑΣΗ ΤΡΟΦΙΜΩΝ'!X11</f>
        <v>tr</v>
      </c>
      <c r="E25" s="7" t="str">
        <f>'[1]ΣΥΣΤΑΣΗ ΤΡΟΦΙΜΩΝ'!Y11</f>
        <v>tr</v>
      </c>
      <c r="F25" s="7" t="str">
        <f>'[1]ΣΥΣΤΑΣΗ ΤΡΟΦΙΜΩΝ'!Z11</f>
        <v>tr</v>
      </c>
      <c r="G25" s="7" t="str">
        <f>'[1]ΣΥΣΤΑΣΗ ΤΡΟΦΙΜΩΝ'!AA11</f>
        <v>tr</v>
      </c>
      <c r="H25" s="7">
        <f>2.2*'[1]ΣΥΣΤΑΣΗ ΤΡΟΦΙΜΩΝ'!AB11</f>
        <v>0</v>
      </c>
      <c r="I25" s="7" t="str">
        <f>'[1]ΣΥΣΤΑΣΗ ΤΡΟΦΙΜΩΝ'!AC11</f>
        <v>tr</v>
      </c>
      <c r="J25" s="7">
        <f>2.2*'[1]ΣΥΣΤΑΣΗ ΤΡΟΦΙΜΩΝ'!AD11</f>
        <v>0</v>
      </c>
      <c r="K25" s="7">
        <f>2.2*'[1]ΣΥΣΤΑΣΗ ΤΡΟΦΙΜΩΝ'!AE11</f>
        <v>0</v>
      </c>
      <c r="L25" s="7">
        <f>2.2*'[1]ΣΥΣΤΑΣΗ ΤΡΟΦΙΜΩΝ'!AF11</f>
        <v>0</v>
      </c>
      <c r="M25" s="7">
        <f>2.2*'[1]ΣΥΣΤΑΣΗ ΤΡΟΦΙΜΩΝ'!AG11</f>
        <v>37.928</v>
      </c>
      <c r="N25" s="7">
        <f>'[1]ΣΥΣΤΑΣΗ ΤΡΟΦΙΜΩΝ'!AH11</f>
        <v>100.0111234705228</v>
      </c>
      <c r="O25" s="7">
        <v>0</v>
      </c>
      <c r="P25" s="7">
        <v>0</v>
      </c>
      <c r="Q25" s="7">
        <f>'[1]ΣΥΣΤΑΣΗ ΤΡΟΦΙΜΩΝ'!AK11</f>
        <v>12.714126807563959</v>
      </c>
      <c r="R25" s="7">
        <f>'[1]ΣΥΣΤΑΣΗ ΤΡΟΦΙΜΩΝ'!AL11</f>
        <v>0</v>
      </c>
      <c r="S25" s="7">
        <f>2.2*'[1]ΣΥΣΤΑΣΗ ΤΡΟΦΙΜΩΝ'!AM11</f>
        <v>27.94</v>
      </c>
      <c r="T25" s="7">
        <f>2.2*'[1]ΣΥΣΤΑΣΗ ΤΡΟΦΙΜΩΝ'!AN11</f>
        <v>54.34</v>
      </c>
      <c r="U25" s="8">
        <f>2.2*'[1]ΣΥΣΤΑΣΗ ΤΡΟΦΙΜΩΝ'!AO11</f>
        <v>127.16000000000001</v>
      </c>
    </row>
    <row r="26" spans="1:21" ht="14.25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</row>
    <row r="27" spans="1:21" ht="14.25">
      <c r="A27" s="6" t="s">
        <v>32</v>
      </c>
      <c r="B27" s="7" t="s">
        <v>24</v>
      </c>
      <c r="C27" s="7">
        <f>'[1]ΣΥΣΤΑΣΗ ΤΡΟΦΙΜΩΝ'!W89*0.85</f>
        <v>0.306</v>
      </c>
      <c r="D27" s="7">
        <f>'[1]ΣΥΣΤΑΣΗ ΤΡΟΦΙΜΩΝ'!X89*0.95</f>
        <v>0.209</v>
      </c>
      <c r="E27" s="7" t="s">
        <v>24</v>
      </c>
      <c r="F27" s="7">
        <f>'[1]ΣΥΣΤΑΣΗ ΤΡΟΦΙΜΩΝ'!Z89*0.95</f>
        <v>1.4249999999999998</v>
      </c>
      <c r="G27" s="7" t="s">
        <v>24</v>
      </c>
      <c r="H27" s="7" t="s">
        <v>24</v>
      </c>
      <c r="I27" s="7" t="s">
        <v>24</v>
      </c>
      <c r="J27" s="7" t="s">
        <v>24</v>
      </c>
      <c r="K27" s="7" t="s">
        <v>24</v>
      </c>
      <c r="L27" s="7" t="s">
        <v>24</v>
      </c>
      <c r="M27" s="7" t="s">
        <v>24</v>
      </c>
      <c r="N27" s="7">
        <f>'[1]ΣΥΣΤΑΣΗ ΤΡΟΦΙΜΩΝ'!AH89</f>
        <v>66.74157303370787</v>
      </c>
      <c r="O27" s="7">
        <f>'[1]ΣΥΣΤΑΣΗ ΤΡΟΦΙΜΩΝ'!AI89</f>
        <v>5.2434456928838955</v>
      </c>
      <c r="P27" s="7">
        <f>'[1]ΣΥΣΤΑΣΗ ΤΡΟΦΙΜΩΝ'!AJ89</f>
        <v>33.18352059925093</v>
      </c>
      <c r="Q27" s="7">
        <f>'[1]ΣΥΣΤΑΣΗ ΤΡΟΦΙΜΩΝ'!AK89</f>
        <v>0</v>
      </c>
      <c r="R27" s="7">
        <f>'[1]ΣΥΣΤΑΣΗ ΤΡΟΦΙΜΩΝ'!AL89</f>
        <v>0</v>
      </c>
      <c r="S27" s="7" t="s">
        <v>24</v>
      </c>
      <c r="T27" s="7" t="s">
        <v>24</v>
      </c>
      <c r="U27" s="8" t="s">
        <v>24</v>
      </c>
    </row>
    <row r="28" spans="1:21" ht="14.25">
      <c r="A28" s="9" t="s">
        <v>33</v>
      </c>
      <c r="B28" s="7">
        <f aca="true" t="shared" si="3" ref="B28:M28">SUM(B20:B27)</f>
        <v>0</v>
      </c>
      <c r="C28" s="7">
        <f t="shared" si="3"/>
        <v>6.454500000000001</v>
      </c>
      <c r="D28" s="7">
        <f t="shared" si="3"/>
        <v>0.810875</v>
      </c>
      <c r="E28" s="7">
        <f t="shared" si="3"/>
        <v>14.850000000000001</v>
      </c>
      <c r="F28" s="7">
        <f t="shared" si="3"/>
        <v>8.4675</v>
      </c>
      <c r="G28" s="7">
        <f t="shared" si="3"/>
        <v>3.234375</v>
      </c>
      <c r="H28" s="7">
        <f t="shared" si="3"/>
        <v>0</v>
      </c>
      <c r="I28" s="7">
        <f t="shared" si="3"/>
        <v>320.375</v>
      </c>
      <c r="J28" s="7">
        <f t="shared" si="3"/>
        <v>1.2375</v>
      </c>
      <c r="K28" s="7">
        <f t="shared" si="3"/>
        <v>0</v>
      </c>
      <c r="L28" s="7">
        <f t="shared" si="3"/>
        <v>0</v>
      </c>
      <c r="M28" s="7">
        <f t="shared" si="3"/>
        <v>46.428</v>
      </c>
      <c r="N28" s="14">
        <f>9*G13*100/C13</f>
        <v>40.757415254237294</v>
      </c>
      <c r="O28" s="14">
        <f>4*F13*100/C13</f>
        <v>8.58140482398957</v>
      </c>
      <c r="P28" s="14">
        <f>4*E13*100/C13</f>
        <v>54.342812907431544</v>
      </c>
      <c r="Q28" s="7">
        <f>9*S28*100/C13</f>
        <v>4.4647979139504566</v>
      </c>
      <c r="R28" s="7">
        <f>4*K13*100/C13</f>
        <v>6.73133963494133</v>
      </c>
      <c r="S28" s="7">
        <f>SUM(S20:S27)</f>
        <v>30.44</v>
      </c>
      <c r="T28" s="7">
        <f>SUM(T20:T27)</f>
        <v>56.34</v>
      </c>
      <c r="U28" s="8">
        <f>SUM(U20:U27)</f>
        <v>135.16000000000003</v>
      </c>
    </row>
    <row r="29" spans="1:21" ht="28.5">
      <c r="A29" s="9" t="s">
        <v>34</v>
      </c>
      <c r="B29" s="7">
        <f aca="true" t="shared" si="4" ref="B29:M29">100*B28/$B$13</f>
        <v>0</v>
      </c>
      <c r="C29" s="7">
        <f t="shared" si="4"/>
        <v>0.3118492571566615</v>
      </c>
      <c r="D29" s="7">
        <f t="shared" si="4"/>
        <v>0.039177436888513106</v>
      </c>
      <c r="E29" s="7">
        <f t="shared" si="4"/>
        <v>0.7174779562749125</v>
      </c>
      <c r="F29" s="7">
        <f t="shared" si="4"/>
        <v>0.4091073801183717</v>
      </c>
      <c r="G29" s="7">
        <f t="shared" si="4"/>
        <v>0.156268873052301</v>
      </c>
      <c r="H29" s="7">
        <f t="shared" si="4"/>
        <v>0</v>
      </c>
      <c r="I29" s="7">
        <f t="shared" si="4"/>
        <v>15.478922575190241</v>
      </c>
      <c r="J29" s="7">
        <f t="shared" si="4"/>
        <v>0.05978982968957604</v>
      </c>
      <c r="K29" s="7">
        <f t="shared" si="4"/>
        <v>0</v>
      </c>
      <c r="L29" s="7">
        <f t="shared" si="4"/>
        <v>0</v>
      </c>
      <c r="M29" s="7">
        <f t="shared" si="4"/>
        <v>2.2431694649112206</v>
      </c>
      <c r="N29" s="7"/>
      <c r="O29" s="7"/>
      <c r="P29" s="7"/>
      <c r="Q29" s="7"/>
      <c r="R29" s="7"/>
      <c r="S29" s="7">
        <f>100*S28/$B$13</f>
        <v>1.470709022828844</v>
      </c>
      <c r="T29" s="7">
        <f>100*T28/$B$13</f>
        <v>2.722067882594516</v>
      </c>
      <c r="U29" s="8">
        <f>100*U28/$B$13</f>
        <v>6.5302572774489684</v>
      </c>
    </row>
    <row r="30" spans="1:21" ht="28.5">
      <c r="A30" s="10" t="s">
        <v>35</v>
      </c>
      <c r="B30" s="11">
        <f aca="true" t="shared" si="5" ref="B30:M30">130*B29/100</f>
        <v>0</v>
      </c>
      <c r="C30" s="11">
        <f t="shared" si="5"/>
        <v>0.40540403430366</v>
      </c>
      <c r="D30" s="11">
        <f t="shared" si="5"/>
        <v>0.05093066795506704</v>
      </c>
      <c r="E30" s="11">
        <f t="shared" si="5"/>
        <v>0.9327213431573863</v>
      </c>
      <c r="F30" s="11">
        <f t="shared" si="5"/>
        <v>0.5318395941538833</v>
      </c>
      <c r="G30" s="11">
        <f t="shared" si="5"/>
        <v>0.20314953496799132</v>
      </c>
      <c r="H30" s="11">
        <f t="shared" si="5"/>
        <v>0</v>
      </c>
      <c r="I30" s="11">
        <f t="shared" si="5"/>
        <v>20.122599347747315</v>
      </c>
      <c r="J30" s="11">
        <f t="shared" si="5"/>
        <v>0.07772677859644885</v>
      </c>
      <c r="K30" s="11">
        <f t="shared" si="5"/>
        <v>0</v>
      </c>
      <c r="L30" s="11">
        <f t="shared" si="5"/>
        <v>0</v>
      </c>
      <c r="M30" s="11">
        <f t="shared" si="5"/>
        <v>2.916120304384587</v>
      </c>
      <c r="N30" s="11"/>
      <c r="O30" s="11"/>
      <c r="P30" s="11"/>
      <c r="Q30" s="11"/>
      <c r="R30" s="11"/>
      <c r="S30" s="11">
        <f>130*S29/100</f>
        <v>1.911921729677497</v>
      </c>
      <c r="T30" s="11">
        <f>130*T29/100</f>
        <v>3.538688247372871</v>
      </c>
      <c r="U30" s="12">
        <f>130*U29/100</f>
        <v>8.48933446068366</v>
      </c>
    </row>
  </sheetData>
  <sheetProtection/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2011-08-06T06:08:18Z</dcterms:created>
  <dcterms:modified xsi:type="dcterms:W3CDTF">2011-08-06T06:08:30Z</dcterms:modified>
  <cp:category/>
  <cp:version/>
  <cp:contentType/>
  <cp:contentStatus/>
</cp:coreProperties>
</file>