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Σιάμισ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<sst xmlns="http://schemas.openxmlformats.org/spreadsheetml/2006/main" count="68" uniqueCount="54">
  <si>
    <t>ΣΙΑΜΙΣΗ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</si>
  <si>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</si>
  <si>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</si>
  <si>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</si>
  <si>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</si>
  <si>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</si>
  <si>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</si>
  <si>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</si>
  <si>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</si>
  <si>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</si>
  <si>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</si>
  <si>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</si>
  <si>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</si>
  <si>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</si>
  <si>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</si>
  <si>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</si>
  <si>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</si>
  <si>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</si>
  <si>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</si>
  <si>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</si>
  <si>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</si>
  <si>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</si>
  <si>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</si>
  <si>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φλιτζ αλεύρι φαρίνα</t>
  </si>
  <si>
    <t>1/2 φλιτζ αραβοσιτέλαιο</t>
  </si>
  <si>
    <t>1/2 κ.γ. αλάτι</t>
  </si>
  <si>
    <t>νερό</t>
  </si>
  <si>
    <t>1 φλιτζ σιμιγδάλι</t>
  </si>
  <si>
    <t>1 φλιτζ ζάχαρη</t>
  </si>
  <si>
    <t>tr</t>
  </si>
  <si>
    <t>5 φλιτζ νερό</t>
  </si>
  <si>
    <t>1/2 κ.γ. μαστίχα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</si>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</sst>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0" xfId="0" applyNumberFormat="1" applyFont="1" applyAlignment="1">
      <alignment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11">
          <cell r="B11">
            <v>899</v>
          </cell>
          <cell r="C11" t="str">
            <v>tr</v>
          </cell>
          <cell r="D11" t="str">
            <v>tr</v>
          </cell>
          <cell r="E11" t="str">
            <v>tr</v>
          </cell>
          <cell r="F11">
            <v>99.9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tr</v>
          </cell>
          <cell r="L11" t="str">
            <v>tr</v>
          </cell>
          <cell r="M11" t="str">
            <v>tr</v>
          </cell>
          <cell r="P11" t="str">
            <v>tr</v>
          </cell>
          <cell r="Q11" t="str">
            <v>tr</v>
          </cell>
          <cell r="R11" t="str">
            <v>tr</v>
          </cell>
          <cell r="S11" t="str">
            <v>tr</v>
          </cell>
          <cell r="T11" t="str">
            <v>tr</v>
          </cell>
          <cell r="U11" t="str">
            <v>tr</v>
          </cell>
          <cell r="V11" t="str">
            <v>n</v>
          </cell>
          <cell r="W11" t="str">
            <v>tr</v>
          </cell>
          <cell r="X11" t="str">
            <v>tr</v>
          </cell>
          <cell r="Y11" t="str">
            <v>tr</v>
          </cell>
          <cell r="Z11" t="str">
            <v>tr</v>
          </cell>
          <cell r="AA11" t="str">
            <v>tr</v>
          </cell>
          <cell r="AB11">
            <v>0</v>
          </cell>
          <cell r="AC11" t="str">
            <v>tr</v>
          </cell>
          <cell r="AD11">
            <v>0</v>
          </cell>
          <cell r="AE11">
            <v>0</v>
          </cell>
          <cell r="AF11">
            <v>0</v>
          </cell>
          <cell r="AG11">
            <v>17.24</v>
          </cell>
          <cell r="AH11">
            <v>100.0111234705228</v>
          </cell>
          <cell r="AK11">
            <v>12.714126807563959</v>
          </cell>
          <cell r="AL11">
            <v>0</v>
          </cell>
          <cell r="AM11">
            <v>12.7</v>
          </cell>
          <cell r="AN11">
            <v>24.7</v>
          </cell>
          <cell r="AO11">
            <v>57.8</v>
          </cell>
        </row>
        <row r="27">
          <cell r="B27">
            <v>420</v>
          </cell>
          <cell r="D27">
            <v>105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55" zoomScaleNormal="55" zoomScalePageLayoutView="55" workbookViewId="0" topLeftCell="A31">
      <selection activeCell="I27" sqref="I27"/>
    </sheetView>
  </sheetViews>
  <sheetFormatPr defaultColWidth="9.140625" defaultRowHeight="15"/>
  <cols>
    <col min="1" max="1" width="24.7109375" style="17" customWidth="1"/>
    <col min="2" max="3" width="9.140625" style="7" customWidth="1"/>
    <col min="4" max="4" width="10.57421875" style="7" customWidth="1"/>
    <col min="5" max="5" width="16.00390625" style="7" customWidth="1"/>
    <col min="6" max="8" width="9.140625" style="7" customWidth="1"/>
    <col min="9" max="9" width="11.8515625" style="7" customWidth="1"/>
    <col min="10" max="12" width="9.140625" style="7" customWidth="1"/>
    <col min="13" max="13" width="12.421875" style="7" customWidth="1"/>
    <col min="14" max="14" width="11.8515625" style="7" customWidth="1"/>
    <col min="15" max="15" width="9.140625" style="7" customWidth="1"/>
    <col min="16" max="16" width="13.421875" style="7" customWidth="1"/>
    <col min="17" max="17" width="10.8515625" style="7" customWidth="1"/>
    <col min="18" max="18" width="9.140625" style="7" customWidth="1"/>
    <col min="19" max="19" width="10.8515625" style="7" customWidth="1"/>
    <col min="20" max="21" width="9.140625" style="7" customWidth="1"/>
    <col min="22" max="22" width="10.421875" style="7" customWidth="1"/>
    <col min="23" max="16384" width="9.140625" style="7" customWidth="1"/>
  </cols>
  <sheetData>
    <row r="1" spans="1:47" s="2" customFormat="1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8" t="s">
        <v>23</v>
      </c>
      <c r="B5" s="9">
        <v>250</v>
      </c>
      <c r="C5" s="9">
        <f>2.5*'[1]ΣΥΣΤΑΣΗ ΤΡΟΦΙΜΩΝ'!B6</f>
        <v>899.5</v>
      </c>
      <c r="D5" s="9">
        <f>2.5*'[1]ΣΥΣΤΑΣΗ ΤΡΟΦΙΜΩΝ'!C6</f>
        <v>35</v>
      </c>
      <c r="E5" s="9">
        <f>2.5*'[1]ΣΥΣΤΑΣΗ ΤΡΟΦΙΜΩΝ'!D6</f>
        <v>188.25</v>
      </c>
      <c r="F5" s="9">
        <f>2.5*'[1]ΣΥΣΤΑΣΗ ΤΡΟΦΙΜΩΝ'!E6</f>
        <v>28.75</v>
      </c>
      <c r="G5" s="9">
        <f>2.5*'[1]ΣΥΣΤΑΣΗ ΤΡΟΦΙΜΩΝ'!F6</f>
        <v>3.5</v>
      </c>
      <c r="H5" s="9">
        <f>2.5*'[1]ΣΥΣΤΑΣΗ ΤΡΟΦΙΜΩΝ'!G6</f>
        <v>9.25</v>
      </c>
      <c r="I5" s="9">
        <f>2.5*'[1]ΣΥΣΤΑΣΗ ΤΡΟΦΙΜΩΝ'!H6</f>
        <v>0</v>
      </c>
      <c r="J5" s="9">
        <f>2.5*'[1]ΣΥΣΤΑΣΗ ΤΡΟΦΙΜΩΝ'!I6</f>
        <v>184.75</v>
      </c>
      <c r="K5" s="9">
        <f>2.5*'[1]ΣΥΣΤΑΣΗ ΤΡΟΦΙΜΩΝ'!J6</f>
        <v>3.5</v>
      </c>
      <c r="L5" s="9">
        <f>2.5*'[1]ΣΥΣΤΑΣΗ ΤΡΟΦΙΜΩΝ'!K6</f>
        <v>37.5</v>
      </c>
      <c r="M5" s="9">
        <f>2.5*'[1]ΣΥΣΤΑΣΗ ΤΡΟΦΙΜΩΝ'!L6</f>
        <v>300</v>
      </c>
      <c r="N5" s="9">
        <f>2.5*'[1]ΣΥΣΤΑΣΗ ΤΡΟΦΙΜΩΝ'!M6</f>
        <v>77.5</v>
      </c>
      <c r="O5" s="9">
        <f>2.5*'[1]ΣΥΣΤΑΣΗ ΤΡΟΦΙΜΩΝ'!N6</f>
        <v>0</v>
      </c>
      <c r="P5" s="9">
        <f>2.5*'[1]ΣΥΣΤΑΣΗ ΤΡΟΦΙΜΩΝ'!O6</f>
        <v>0</v>
      </c>
      <c r="Q5" s="9">
        <f>2.5*'[1]ΣΥΣΤΑΣΗ ΤΡΟΦΙΜΩΝ'!P6</f>
        <v>7.5</v>
      </c>
      <c r="R5" s="9">
        <f>2.5*'[1]ΣΥΣΤΑΣΗ ΤΡΟΦΙΜΩΝ'!Q6</f>
        <v>325</v>
      </c>
      <c r="S5" s="9">
        <f>2.5*'[1]ΣΥΣΤΑΣΗ ΤΡΟΦΙΜΩΝ'!R6</f>
        <v>3.75</v>
      </c>
      <c r="T5" s="9">
        <f>2.5*'[1]ΣΥΣΤΑΣΗ ΤΡΟΦΙΜΩΝ'!S6</f>
        <v>2.25</v>
      </c>
      <c r="U5" s="9">
        <f>2.5*'[1]ΣΥΣΤΑΣΗ ΤΡΟΦΙΜΩΝ'!T6</f>
        <v>0.44999999999999996</v>
      </c>
      <c r="V5" s="10">
        <f>2.5*'[1]ΣΥΣΤΑΣΗ ΤΡΟΦΙΜΩΝ'!U6</f>
        <v>105</v>
      </c>
    </row>
    <row r="6" spans="1:22" ht="14.25">
      <c r="A6" s="11" t="s">
        <v>24</v>
      </c>
      <c r="B6" s="12">
        <v>110</v>
      </c>
      <c r="C6" s="12">
        <f>1.1*'[1]ΣΥΣΤΑΣΗ ΤΡΟΦΙΜΩΝ'!B11</f>
        <v>988.9000000000001</v>
      </c>
      <c r="D6" s="12" t="str">
        <f>'[1]ΣΥΣΤΑΣΗ ΤΡΟΦΙΜΩΝ'!C11</f>
        <v>tr</v>
      </c>
      <c r="E6" s="12" t="str">
        <f>'[1]ΣΥΣΤΑΣΗ ΤΡΟΦΙΜΩΝ'!D11</f>
        <v>tr</v>
      </c>
      <c r="F6" s="12" t="str">
        <f>'[1]ΣΥΣΤΑΣΗ ΤΡΟΦΙΜΩΝ'!E11</f>
        <v>tr</v>
      </c>
      <c r="G6" s="12">
        <f>1.1*'[1]ΣΥΣΤΑΣΗ ΤΡΟΦΙΜΩΝ'!F11</f>
        <v>109.89000000000001</v>
      </c>
      <c r="H6" s="12">
        <f>1.1*'[1]ΣΥΣΤΑΣΗ ΤΡΟΦΙΜΩΝ'!G11</f>
        <v>0</v>
      </c>
      <c r="I6" s="12">
        <f>1.1*'[1]ΣΥΣΤΑΣΗ ΤΡΟΦΙΜΩΝ'!H11</f>
        <v>0</v>
      </c>
      <c r="J6" s="12">
        <f>1.1*'[1]ΣΥΣΤΑΣΗ ΤΡΟΦΙΜΩΝ'!I11</f>
        <v>0</v>
      </c>
      <c r="K6" s="12">
        <f>1.1*'[1]ΣΥΣΤΑΣΗ ΤΡΟΦΙΜΩΝ'!J11</f>
        <v>0</v>
      </c>
      <c r="L6" s="12" t="str">
        <f>'[1]ΣΥΣΤΑΣΗ ΤΡΟΦΙΜΩΝ'!K11</f>
        <v>tr</v>
      </c>
      <c r="M6" s="12" t="str">
        <f>'[1]ΣΥΣΤΑΣΗ ΤΡΟΦΙΜΩΝ'!L11</f>
        <v>tr</v>
      </c>
      <c r="N6" s="12" t="str">
        <f>'[1]ΣΥΣΤΑΣΗ ΤΡΟΦΙΜΩΝ'!M11</f>
        <v>tr</v>
      </c>
      <c r="O6" s="12">
        <f>'[1]ΣΥΣΤΑΣΗ ΤΡΟΦΙΜΩΝ'!N11</f>
        <v>0</v>
      </c>
      <c r="P6" s="12">
        <f>'[1]ΣΥΣΤΑΣΗ ΤΡΟΦΙΜΩΝ'!O11</f>
        <v>0</v>
      </c>
      <c r="Q6" s="12" t="str">
        <f>'[1]ΣΥΣΤΑΣΗ ΤΡΟΦΙΜΩΝ'!P11</f>
        <v>tr</v>
      </c>
      <c r="R6" s="12" t="str">
        <f>'[1]ΣΥΣΤΑΣΗ ΤΡΟΦΙΜΩΝ'!Q11</f>
        <v>tr</v>
      </c>
      <c r="S6" s="12" t="str">
        <f>'[1]ΣΥΣΤΑΣΗ ΤΡΟΦΙΜΩΝ'!R11</f>
        <v>tr</v>
      </c>
      <c r="T6" s="12" t="str">
        <f>'[1]ΣΥΣΤΑΣΗ ΤΡΟΦΙΜΩΝ'!S11</f>
        <v>tr</v>
      </c>
      <c r="U6" s="12" t="str">
        <f>'[1]ΣΥΣΤΑΣΗ ΤΡΟΦΙΜΩΝ'!T11</f>
        <v>tr</v>
      </c>
      <c r="V6" s="13" t="str">
        <f>'[1]ΣΥΣΤΑΣΗ ΤΡΟΦΙΜΩΝ'!U11</f>
        <v>tr</v>
      </c>
    </row>
    <row r="7" spans="1:22" ht="14.25">
      <c r="A7" s="11" t="s">
        <v>25</v>
      </c>
      <c r="B7" s="12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1800</v>
      </c>
      <c r="P7" s="12"/>
      <c r="Q7" s="12">
        <v>1200</v>
      </c>
      <c r="R7" s="12"/>
      <c r="S7" s="12"/>
      <c r="T7" s="12"/>
      <c r="U7" s="12"/>
      <c r="V7" s="13"/>
    </row>
    <row r="8" spans="1:22" ht="14.25">
      <c r="A8" s="11" t="s">
        <v>26</v>
      </c>
      <c r="B8" s="12">
        <v>125</v>
      </c>
      <c r="C8" s="12"/>
      <c r="D8" s="12">
        <v>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14.25">
      <c r="A9" s="11" t="s">
        <v>27</v>
      </c>
      <c r="B9" s="12">
        <v>125</v>
      </c>
      <c r="C9" s="12">
        <f>1.25*'[1]ΣΥΣΤΑΣΗ ΤΡΟΦΙΜΩΝ'!B78</f>
        <v>450</v>
      </c>
      <c r="D9" s="12">
        <f>1.25*'[1]ΣΥΣΤΑΣΗ ΤΡΟΦΙΜΩΝ'!C78</f>
        <v>15.8375</v>
      </c>
      <c r="E9" s="12">
        <f>1.25*'[1]ΣΥΣΤΑΣΗ ΤΡΟΦΙΜΩΝ'!D78</f>
        <v>91.0375</v>
      </c>
      <c r="F9" s="12">
        <f>1.25*'[1]ΣΥΣΤΑΣΗ ΤΡΟΦΙΜΩΝ'!E78</f>
        <v>15.85</v>
      </c>
      <c r="G9" s="12">
        <f>1.25*'[1]ΣΥΣΤΑΣΗ ΤΡΟΦΙΜΩΝ'!F78</f>
        <v>1.3125</v>
      </c>
      <c r="H9" s="12">
        <f>1.25*'[1]ΣΥΣΤΑΣΗ ΤΡΟΦΙΜΩΝ'!G78</f>
        <v>0</v>
      </c>
      <c r="I9" s="12">
        <f>1.25*'[1]ΣΥΣΤΑΣΗ ΤΡΟΦΙΜΩΝ'!H78</f>
        <v>0</v>
      </c>
      <c r="J9" s="12">
        <f>1.25*'[1]ΣΥΣΤΑΣΗ ΤΡΟΦΙΜΩΝ'!I78</f>
        <v>0</v>
      </c>
      <c r="K9" s="12">
        <f>1.25*'[1]ΣΥΣΤΑΣΗ ΤΡΟΦΙΜΩΝ'!J78</f>
        <v>0</v>
      </c>
      <c r="L9" s="12">
        <f>1.25*'[1]ΣΥΣΤΑΣΗ ΤΡΟΦΙΜΩΝ'!K78</f>
        <v>21.25</v>
      </c>
      <c r="M9" s="12">
        <f>1.25*'[1]ΣΥΣΤΑΣΗ ΤΡΟΦΙΜΩΝ'!L78</f>
        <v>170</v>
      </c>
      <c r="N9" s="12">
        <f>1.25*'[1]ΣΥΣΤΑΣΗ ΤΡΟΦΙΜΩΝ'!M78</f>
        <v>58.75</v>
      </c>
      <c r="O9" s="12">
        <f>1.25*'[1]ΣΥΣΤΑΣΗ ΤΡΟΦΙΜΩΝ'!N78</f>
        <v>0</v>
      </c>
      <c r="P9" s="12">
        <f>1.25*'[1]ΣΥΣΤΑΣΗ ΤΡΟΦΙΜΩΝ'!O78</f>
        <v>0.7737499999999999</v>
      </c>
      <c r="Q9" s="12">
        <f>1.25*'[1]ΣΥΣΤΑΣΗ ΤΡΟΦΙΜΩΝ'!P78</f>
        <v>1.25</v>
      </c>
      <c r="R9" s="12">
        <f>1.25*'[1]ΣΥΣΤΑΣΗ ΤΡΟΦΙΜΩΝ'!Q78</f>
        <v>232.5</v>
      </c>
      <c r="S9" s="12">
        <f>1.25*'[1]ΣΥΣΤΑΣΗ ΤΡΟΦΙΜΩΝ'!R78</f>
        <v>1.5375</v>
      </c>
      <c r="T9" s="12">
        <f>1.25*'[1]ΣΥΣΤΑΣΗ ΤΡΟΦΙΜΩΝ'!S78</f>
        <v>1.3125</v>
      </c>
      <c r="U9" s="12">
        <f>1.25*'[1]ΣΥΣΤΑΣΗ ΤΡΟΦΙΜΩΝ'!T78</f>
        <v>0.23625000000000002</v>
      </c>
      <c r="V9" s="13">
        <f>1.25*'[1]ΣΥΣΤΑΣΗ ΤΡΟΦΙΜΩΝ'!U78</f>
        <v>0</v>
      </c>
    </row>
    <row r="10" spans="1:22" ht="14.25">
      <c r="A10" s="11" t="s">
        <v>28</v>
      </c>
      <c r="B10" s="12">
        <v>200</v>
      </c>
      <c r="C10" s="12">
        <f>2*'[1]ΣΥΣΤΑΣΗ ΤΡΟΦΙΜΩΝ'!B27</f>
        <v>840</v>
      </c>
      <c r="D10" s="12" t="s">
        <v>29</v>
      </c>
      <c r="E10" s="12">
        <f>2*'[1]ΣΥΣΤΑΣΗ ΤΡΟΦΙΜΩΝ'!D27</f>
        <v>210</v>
      </c>
      <c r="F10" s="12" t="s">
        <v>29</v>
      </c>
      <c r="G10" s="12">
        <f>2*'[1]ΣΥΣΤΑΣΗ ΤΡΟΦΙΜΩΝ'!F27</f>
        <v>0</v>
      </c>
      <c r="H10" s="12">
        <f>2*'[1]ΣΥΣΤΑΣΗ ΤΡΟΦΙΜΩΝ'!G27</f>
        <v>0</v>
      </c>
      <c r="I10" s="12">
        <f>2*'[1]ΣΥΣΤΑΣΗ ΤΡΟΦΙΜΩΝ'!H27</f>
        <v>0</v>
      </c>
      <c r="J10" s="12">
        <f>2*'[1]ΣΥΣΤΑΣΗ ΤΡΟΦΙΜΩΝ'!I27</f>
        <v>0</v>
      </c>
      <c r="K10" s="12">
        <f>2*'[1]ΣΥΣΤΑΣΗ ΤΡΟΦΙΜΩΝ'!J27</f>
        <v>210</v>
      </c>
      <c r="L10" s="12">
        <f>2*'[1]ΣΥΣΤΑΣΗ ΤΡΟΦΙΜΩΝ'!K27</f>
        <v>4</v>
      </c>
      <c r="M10" s="12" t="str">
        <f>'[1]ΣΥΣΤΑΣΗ ΤΡΟΦΙΜΩΝ'!L27</f>
        <v>tr</v>
      </c>
      <c r="N10" s="12" t="str">
        <f>'[1]ΣΥΣΤΑΣΗ ΤΡΟΦΙΜΩΝ'!M27</f>
        <v>tr</v>
      </c>
      <c r="O10" s="12">
        <f>2*'[1]ΣΥΣΤΑΣΗ ΤΡΟΦΙΜΩΝ'!N27</f>
        <v>0</v>
      </c>
      <c r="P10" s="12">
        <f>2*'[1]ΣΥΣΤΑΣΗ ΤΡΟΦΙΜΩΝ'!O27</f>
        <v>0</v>
      </c>
      <c r="Q10" s="12" t="str">
        <f>'[1]ΣΥΣΤΑΣΗ ΤΡΟΦΙΜΩΝ'!P27</f>
        <v>tr</v>
      </c>
      <c r="R10" s="12">
        <f>2*'[1]ΣΥΣΤΑΣΗ ΤΡΟΦΙΜΩΝ'!Q27</f>
        <v>4</v>
      </c>
      <c r="S10" s="12" t="s">
        <v>29</v>
      </c>
      <c r="T10" s="12">
        <f>2*'[1]ΣΥΣΤΑΣΗ ΤΡΟΦΙΜΩΝ'!S27</f>
        <v>0.4</v>
      </c>
      <c r="U10" s="12">
        <f>2*'[1]ΣΥΣΤΑΣΗ ΤΡΟΦΙΜΩΝ'!T27</f>
        <v>0.04</v>
      </c>
      <c r="V10" s="13" t="str">
        <f>'[1]ΣΥΣΤΑΣΗ ΤΡΟΦΙΜΩΝ'!U27</f>
        <v>tr</v>
      </c>
    </row>
    <row r="11" spans="1:22" ht="14.25">
      <c r="A11" s="11" t="s">
        <v>30</v>
      </c>
      <c r="B11" s="12">
        <v>1200</v>
      </c>
      <c r="C11" s="12"/>
      <c r="D11" s="12">
        <v>1200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14.25">
      <c r="A12" s="11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4.25">
      <c r="A13" s="11" t="s">
        <v>32</v>
      </c>
      <c r="B13" s="12">
        <f>SUM(B5:B12)+0.19*2013-0.23*2013</f>
        <v>1932.4800000000002</v>
      </c>
      <c r="C13" s="12">
        <f>SUM(C5:C12)+0.19*2019*9</f>
        <v>6630.89</v>
      </c>
      <c r="D13" s="12">
        <f>SUM(D5:D12)-0.23*2013</f>
        <v>912.8475000000001</v>
      </c>
      <c r="E13" s="12">
        <f>SUM(E5:E12)</f>
        <v>489.2875</v>
      </c>
      <c r="F13" s="12">
        <f>SUM(F5:F12)</f>
        <v>44.6</v>
      </c>
      <c r="G13" s="12">
        <f>SUM(G5:G12)+0.19*2013</f>
        <v>497.1725</v>
      </c>
      <c r="H13" s="12">
        <f aca="true" t="shared" si="0" ref="H13:V13">SUM(H5:H12)</f>
        <v>9.25</v>
      </c>
      <c r="I13" s="12">
        <f t="shared" si="0"/>
        <v>0</v>
      </c>
      <c r="J13" s="12">
        <f t="shared" si="0"/>
        <v>184.75</v>
      </c>
      <c r="K13" s="12">
        <f t="shared" si="0"/>
        <v>213.5</v>
      </c>
      <c r="L13" s="12">
        <f t="shared" si="0"/>
        <v>62.75</v>
      </c>
      <c r="M13" s="12">
        <f t="shared" si="0"/>
        <v>470</v>
      </c>
      <c r="N13" s="12">
        <f t="shared" si="0"/>
        <v>136.25</v>
      </c>
      <c r="O13" s="12">
        <f t="shared" si="0"/>
        <v>1800</v>
      </c>
      <c r="P13" s="12">
        <f t="shared" si="0"/>
        <v>0.7737499999999999</v>
      </c>
      <c r="Q13" s="12">
        <f t="shared" si="0"/>
        <v>1208.75</v>
      </c>
      <c r="R13" s="12">
        <f t="shared" si="0"/>
        <v>561.5</v>
      </c>
      <c r="S13" s="12">
        <f t="shared" si="0"/>
        <v>5.2875</v>
      </c>
      <c r="T13" s="12">
        <f t="shared" si="0"/>
        <v>3.9625</v>
      </c>
      <c r="U13" s="12">
        <f t="shared" si="0"/>
        <v>0.7262500000000001</v>
      </c>
      <c r="V13" s="13">
        <f t="shared" si="0"/>
        <v>105</v>
      </c>
    </row>
    <row r="14" spans="1:22" ht="28.5">
      <c r="A14" s="14" t="s">
        <v>33</v>
      </c>
      <c r="B14" s="15">
        <v>100</v>
      </c>
      <c r="C14" s="15">
        <f aca="true" t="shared" si="1" ref="C14:V14">100*C13/$B$13</f>
        <v>343.1285187945024</v>
      </c>
      <c r="D14" s="15">
        <f t="shared" si="1"/>
        <v>47.23709947839046</v>
      </c>
      <c r="E14" s="15">
        <f t="shared" si="1"/>
        <v>25.319149486669975</v>
      </c>
      <c r="F14" s="15">
        <f t="shared" si="1"/>
        <v>2.307915217751283</v>
      </c>
      <c r="G14" s="15">
        <f t="shared" si="1"/>
        <v>25.72717440801457</v>
      </c>
      <c r="H14" s="15">
        <f t="shared" si="1"/>
        <v>0.478659546282497</v>
      </c>
      <c r="I14" s="15">
        <f t="shared" si="1"/>
        <v>0</v>
      </c>
      <c r="J14" s="15">
        <f t="shared" si="1"/>
        <v>9.56025418115582</v>
      </c>
      <c r="K14" s="15">
        <f t="shared" si="1"/>
        <v>11.047979797979796</v>
      </c>
      <c r="L14" s="15">
        <f t="shared" si="1"/>
        <v>3.247122868024507</v>
      </c>
      <c r="M14" s="15">
        <f t="shared" si="1"/>
        <v>24.321079648948498</v>
      </c>
      <c r="N14" s="15">
        <f t="shared" si="1"/>
        <v>7.0505257492962405</v>
      </c>
      <c r="O14" s="15">
        <f t="shared" si="1"/>
        <v>93.1445603576751</v>
      </c>
      <c r="P14" s="15">
        <f t="shared" si="1"/>
        <v>0.040039224209306175</v>
      </c>
      <c r="Q14" s="15">
        <f t="shared" si="1"/>
        <v>62.54915962907766</v>
      </c>
      <c r="R14" s="15">
        <f t="shared" si="1"/>
        <v>29.055928133796982</v>
      </c>
      <c r="S14" s="15">
        <f t="shared" si="1"/>
        <v>0.2736121460506706</v>
      </c>
      <c r="T14" s="15">
        <f t="shared" si="1"/>
        <v>0.20504740023182644</v>
      </c>
      <c r="U14" s="15">
        <f t="shared" si="1"/>
        <v>0.03758124275542308</v>
      </c>
      <c r="V14" s="16">
        <f t="shared" si="1"/>
        <v>5.433432687531048</v>
      </c>
    </row>
    <row r="15" spans="23:47" ht="14.25"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8" spans="1:22" ht="60">
      <c r="A18" s="19"/>
      <c r="B18" s="20" t="s">
        <v>34</v>
      </c>
      <c r="C18" s="5" t="s">
        <v>35</v>
      </c>
      <c r="D18" s="5" t="s">
        <v>36</v>
      </c>
      <c r="E18" s="5" t="s">
        <v>37</v>
      </c>
      <c r="F18" s="5" t="s">
        <v>38</v>
      </c>
      <c r="G18" s="5" t="s">
        <v>39</v>
      </c>
      <c r="H18" s="5" t="s">
        <v>40</v>
      </c>
      <c r="I18" s="5" t="s">
        <v>41</v>
      </c>
      <c r="J18" s="5" t="s">
        <v>42</v>
      </c>
      <c r="K18" s="5" t="s">
        <v>43</v>
      </c>
      <c r="L18" s="5" t="s">
        <v>44</v>
      </c>
      <c r="M18" s="5" t="s">
        <v>45</v>
      </c>
      <c r="N18" s="5" t="s">
        <v>46</v>
      </c>
      <c r="O18" s="5" t="s">
        <v>47</v>
      </c>
      <c r="P18" s="5" t="s">
        <v>48</v>
      </c>
      <c r="Q18" s="5" t="s">
        <v>49</v>
      </c>
      <c r="R18" s="5" t="s">
        <v>50</v>
      </c>
      <c r="S18" s="5" t="s">
        <v>51</v>
      </c>
      <c r="T18" s="5" t="s">
        <v>52</v>
      </c>
      <c r="U18" s="6" t="s">
        <v>53</v>
      </c>
      <c r="V18" s="18"/>
    </row>
    <row r="19" spans="1:21" ht="14.25">
      <c r="A19" s="8" t="s">
        <v>23</v>
      </c>
      <c r="B19" s="9">
        <f>2.5*'[1]ΣΥΣΤΑΣΗ ΤΡΟΦΙΜΩΝ'!V6</f>
        <v>0</v>
      </c>
      <c r="C19" s="9">
        <f>2.5*'[1]ΣΥΣΤΑΣΗ ΤΡΟΦΙΜΩΝ'!W6*0.75</f>
        <v>0.1875</v>
      </c>
      <c r="D19" s="9">
        <f>2.5*'[1]ΣΥΣΤΑΣΗ ΤΡΟΦΙΜΩΝ'!X6*0.9</f>
        <v>0.0675</v>
      </c>
      <c r="E19" s="9">
        <f>2.5*'[1]ΣΥΣΤΑΣΗ ΤΡΟΦΙΜΩΝ'!Y6</f>
        <v>0</v>
      </c>
      <c r="F19" s="9">
        <f>2.5*'[1]ΣΥΣΤΑΣΗ ΤΡΟΦΙΜΩΝ'!Z6*0.9</f>
        <v>1.575</v>
      </c>
      <c r="G19" s="9">
        <f>2.5*'[1]ΣΥΣΤΑΣΗ ΤΡΟΦΙΜΩΝ'!AA6*0.9</f>
        <v>0.3375</v>
      </c>
      <c r="H19" s="9">
        <f>2.5*'[1]ΣΥΣΤΑΣΗ ΤΡΟΦΙΜΩΝ'!AB6</f>
        <v>0</v>
      </c>
      <c r="I19" s="9">
        <f>2.5*'[1]ΣΥΣΤΑΣΗ ΤΡΟΦΙΜΩΝ'!AC6*0.65</f>
        <v>50.375</v>
      </c>
      <c r="J19" s="9">
        <f>2.5*'[1]ΣΥΣΤΑΣΗ ΤΡΟΦΙΜΩΝ'!AD6</f>
        <v>0</v>
      </c>
      <c r="K19" s="9">
        <f>2.5*'[1]ΣΥΣΤΑΣΗ ΤΡΟΦΙΜΩΝ'!AE6</f>
        <v>0</v>
      </c>
      <c r="L19" s="9">
        <f>2.5*'[1]ΣΥΣΤΑΣΗ ΤΡΟΦΙΜΩΝ'!AF6</f>
        <v>0</v>
      </c>
      <c r="M19" s="9">
        <f>2.5*'[1]ΣΥΣΤΑΣΗ ΤΡΟΦΙΜΩΝ'!AG6</f>
        <v>0.75</v>
      </c>
      <c r="N19" s="9">
        <f>'[1]ΣΥΣΤΑΣΗ ΤΡΟΦΙΜΩΝ'!AH6</f>
        <v>3.501945525291829</v>
      </c>
      <c r="O19" s="9">
        <f>'[1]ΣΥΣΤΑΣΗ ΤΡΟΦΙΜΩΝ'!AI6</f>
        <v>12.784880489160644</v>
      </c>
      <c r="P19" s="9">
        <f>'[1]ΣΥΣΤΑΣΗ ΤΡΟΦΙΜΩΝ'!AJ6</f>
        <v>83.71317398554753</v>
      </c>
      <c r="Q19" s="9">
        <f>'[1]ΣΥΣΤΑΣΗ ΤΡΟΦΙΜΩΝ'!AK6</f>
        <v>0.500277932184547</v>
      </c>
      <c r="R19" s="9">
        <f>'[1]ΣΥΣΤΑΣΗ ΤΡΟΦΙΜΩΝ'!AL6</f>
        <v>1.556420233463035</v>
      </c>
      <c r="S19" s="9">
        <f>2.5*'[1]ΣΥΣΤΑΣΗ ΤΡΟΦΙΜΩΝ'!AM6</f>
        <v>0.5</v>
      </c>
      <c r="T19" s="9">
        <f>2.5*'[1]ΣΥΣΤΑΣΗ ΤΡΟΦΙΜΩΝ'!AN6</f>
        <v>0.25</v>
      </c>
      <c r="U19" s="10">
        <f>2.5*'[1]ΣΥΣΤΑΣΗ ΤΡΟΦΙΜΩΝ'!AO6</f>
        <v>1.5</v>
      </c>
    </row>
    <row r="20" spans="1:21" ht="14.25">
      <c r="A20" s="11" t="s">
        <v>24</v>
      </c>
      <c r="B20" s="12" t="str">
        <f>'[1]ΣΥΣΤΑΣΗ ΤΡΟΦΙΜΩΝ'!V11</f>
        <v>n</v>
      </c>
      <c r="C20" s="12" t="str">
        <f>'[1]ΣΥΣΤΑΣΗ ΤΡΟΦΙΜΩΝ'!W11</f>
        <v>tr</v>
      </c>
      <c r="D20" s="12" t="str">
        <f>'[1]ΣΥΣΤΑΣΗ ΤΡΟΦΙΜΩΝ'!X11</f>
        <v>tr</v>
      </c>
      <c r="E20" s="12" t="str">
        <f>'[1]ΣΥΣΤΑΣΗ ΤΡΟΦΙΜΩΝ'!Y11</f>
        <v>tr</v>
      </c>
      <c r="F20" s="12" t="str">
        <f>'[1]ΣΥΣΤΑΣΗ ΤΡΟΦΙΜΩΝ'!Z11</f>
        <v>tr</v>
      </c>
      <c r="G20" s="12" t="str">
        <f>'[1]ΣΥΣΤΑΣΗ ΤΡΟΦΙΜΩΝ'!AA11</f>
        <v>tr</v>
      </c>
      <c r="H20" s="12">
        <f>'[1]ΣΥΣΤΑΣΗ ΤΡΟΦΙΜΩΝ'!AB11</f>
        <v>0</v>
      </c>
      <c r="I20" s="12" t="str">
        <f>'[1]ΣΥΣΤΑΣΗ ΤΡΟΦΙΜΩΝ'!AC11</f>
        <v>tr</v>
      </c>
      <c r="J20" s="12">
        <f>1.1*'[1]ΣΥΣΤΑΣΗ ΤΡΟΦΙΜΩΝ'!AD11</f>
        <v>0</v>
      </c>
      <c r="K20" s="12">
        <f>1.1*'[1]ΣΥΣΤΑΣΗ ΤΡΟΦΙΜΩΝ'!AE11</f>
        <v>0</v>
      </c>
      <c r="L20" s="12">
        <f>1.1*'[1]ΣΥΣΤΑΣΗ ΤΡΟΦΙΜΩΝ'!AF11</f>
        <v>0</v>
      </c>
      <c r="M20" s="12">
        <f>1.1*'[1]ΣΥΣΤΑΣΗ ΤΡΟΦΙΜΩΝ'!AG11</f>
        <v>18.964</v>
      </c>
      <c r="N20" s="12">
        <f>'[1]ΣΥΣΤΑΣΗ ΤΡΟΦΙΜΩΝ'!AH11</f>
        <v>100.0111234705228</v>
      </c>
      <c r="O20" s="12" t="s">
        <v>29</v>
      </c>
      <c r="P20" s="12" t="s">
        <v>29</v>
      </c>
      <c r="Q20" s="12">
        <f>'[1]ΣΥΣΤΑΣΗ ΤΡΟΦΙΜΩΝ'!AK11</f>
        <v>12.714126807563959</v>
      </c>
      <c r="R20" s="12">
        <f>'[1]ΣΥΣΤΑΣΗ ΤΡΟΦΙΜΩΝ'!AL11</f>
        <v>0</v>
      </c>
      <c r="S20" s="12">
        <f>1.1*'[1]ΣΥΣΤΑΣΗ ΤΡΟΦΙΜΩΝ'!AM11</f>
        <v>13.97</v>
      </c>
      <c r="T20" s="12">
        <f>1.1*'[1]ΣΥΣΤΑΣΗ ΤΡΟΦΙΜΩΝ'!AN11</f>
        <v>27.17</v>
      </c>
      <c r="U20" s="13">
        <f>1.1*'[1]ΣΥΣΤΑΣΗ ΤΡΟΦΙΜΩΝ'!AO11</f>
        <v>63.580000000000005</v>
      </c>
    </row>
    <row r="21" spans="1:21" ht="14.25">
      <c r="A21" s="11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4.25">
      <c r="A22" s="11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27</v>
      </c>
      <c r="B23" s="12">
        <f>1.25*'[1]ΣΥΣΤΑΣΗ ΤΡΟΦΙΜΩΝ'!V78</f>
        <v>0</v>
      </c>
      <c r="C23" s="12">
        <f>1.25*'[1]ΣΥΣΤΑΣΗ ΤΡΟΦΙΜΩΝ'!W78*0.75</f>
        <v>0.2625</v>
      </c>
      <c r="D23" s="12">
        <f>1.25*'[1]ΣΥΣΤΑΣΗ ΤΡΟΦΙΜΩΝ'!X78*0.9</f>
        <v>0.09000000000000001</v>
      </c>
      <c r="E23" s="12">
        <f>1.25*'[1]ΣΥΣΤΑΣΗ ΤΡΟΦΙΜΩΝ'!Y78</f>
        <v>0</v>
      </c>
      <c r="F23" s="12">
        <f>1.25*'[1]ΣΥΣΤΑΣΗ ΤΡΟΦΙΜΩΝ'!Z78*0.9</f>
        <v>3.7237500000000003</v>
      </c>
      <c r="G23" s="12">
        <f>1.25*'[1]ΣΥΣΤΑΣΗ ΤΡΟΦΙΜΩΝ'!AA78*0.9</f>
        <v>0.115875</v>
      </c>
      <c r="H23" s="12">
        <f>1.25*'[1]ΣΥΣΤΑΣΗ ΤΡΟΦΙΜΩΝ'!AB78</f>
        <v>0</v>
      </c>
      <c r="I23" s="12">
        <f>1.25*'[1]ΣΥΣΤΑΣΗ ΤΡΟΦΙΜΩΝ'!AC78*0.65</f>
        <v>58.5</v>
      </c>
      <c r="J23" s="12">
        <f>1.25*'[1]ΣΥΣΤΑΣΗ ΤΡΟΦΙΜΩΝ'!AD78</f>
        <v>0</v>
      </c>
      <c r="K23" s="12">
        <f>1.25*'[1]ΣΥΣΤΑΣΗ ΤΡΟΦΙΜΩΝ'!AE78</f>
        <v>0</v>
      </c>
      <c r="L23" s="12">
        <f>1.25*'[1]ΣΥΣΤΑΣΗ ΤΡΟΦΙΜΩΝ'!AF78</f>
        <v>0</v>
      </c>
      <c r="M23" s="12">
        <f>1.25*'[1]ΣΥΣΤΑΣΗ ΤΡΟΦΙΜΩΝ'!AG78</f>
        <v>0</v>
      </c>
      <c r="N23" s="12">
        <f>'[1]ΣΥΣΤΑΣΗ ΤΡΟΦΙΜΩΝ'!AH78</f>
        <v>2.6250000000000004</v>
      </c>
      <c r="O23" s="12">
        <f>'[1]ΣΥΣΤΑΣΗ ΤΡΟΦΙΜΩΝ'!AI78</f>
        <v>14.088888888888889</v>
      </c>
      <c r="P23" s="12">
        <f>'[1]ΣΥΣΤΑΣΗ ΤΡΟΦΙΜΩΝ'!AJ78</f>
        <v>80.92222222222222</v>
      </c>
      <c r="Q23" s="12">
        <f>'[1]ΣΥΣΤΑΣΗ ΤΡΟΦΙΜΩΝ'!AK78</f>
        <v>0.375</v>
      </c>
      <c r="R23" s="12">
        <f>'[1]ΣΥΣΤΑΣΗ ΤΡΟΦΙΜΩΝ'!AL78</f>
        <v>0</v>
      </c>
      <c r="S23" s="12">
        <f>1.25*'[1]ΣΥΣΤΑΣΗ ΤΡΟΦΙΜΩΝ'!AM78</f>
        <v>0.1875</v>
      </c>
      <c r="T23" s="12">
        <f>1.25*'[1]ΣΥΣΤΑΣΗ ΤΡΟΦΙΜΩΝ'!AN78</f>
        <v>0.155</v>
      </c>
      <c r="U23" s="13">
        <f>1.25*'[1]ΣΥΣΤΑΣΗ ΤΡΟΦΙΜΩΝ'!AO78</f>
        <v>0.5375</v>
      </c>
    </row>
    <row r="24" spans="1:21" ht="14.25">
      <c r="A24" s="11" t="s">
        <v>28</v>
      </c>
      <c r="B24" s="12" t="str">
        <f>'[1]ΣΥΣΤΑΣΗ ΤΡΟΦΙΜΩΝ'!V27</f>
        <v>tr</v>
      </c>
      <c r="C24" s="12">
        <f>'[1]ΣΥΣΤΑΣΗ ΤΡΟΦΙΜΩΝ'!W27</f>
        <v>0</v>
      </c>
      <c r="D24" s="12">
        <f>'[1]ΣΥΣΤΑΣΗ ΤΡΟΦΙΜΩΝ'!X27</f>
        <v>0</v>
      </c>
      <c r="E24" s="12">
        <f>'[1]ΣΥΣΤΑΣΗ ΤΡΟΦΙΜΩΝ'!Y27</f>
        <v>0</v>
      </c>
      <c r="F24" s="12">
        <f>2*'[1]ΣΥΣΤΑΣΗ ΤΡΟΦΙΜΩΝ'!Z27</f>
        <v>0</v>
      </c>
      <c r="G24" s="12">
        <f>2*'[1]ΣΥΣΤΑΣΗ ΤΡΟΦΙΜΩΝ'!AA27</f>
        <v>0</v>
      </c>
      <c r="H24" s="12">
        <f>2*'[1]ΣΥΣΤΑΣΗ ΤΡΟΦΙΜΩΝ'!AB27</f>
        <v>0</v>
      </c>
      <c r="I24" s="12">
        <f>2*'[1]ΣΥΣΤΑΣΗ ΤΡΟΦΙΜΩΝ'!AC27</f>
        <v>0</v>
      </c>
      <c r="J24" s="12">
        <f>2*'[1]ΣΥΣΤΑΣΗ ΤΡΟΦΙΜΩΝ'!AD27</f>
        <v>0</v>
      </c>
      <c r="K24" s="12">
        <f>2*'[1]ΣΥΣΤΑΣΗ ΤΡΟΦΙΜΩΝ'!AE27</f>
        <v>0</v>
      </c>
      <c r="L24" s="12">
        <f>2*'[1]ΣΥΣΤΑΣΗ ΤΡΟΦΙΜΩΝ'!AF27</f>
        <v>0</v>
      </c>
      <c r="M24" s="12">
        <f>2*'[1]ΣΥΣΤΑΣΗ ΤΡΟΦΙΜΩΝ'!AG27</f>
        <v>0</v>
      </c>
      <c r="N24" s="12">
        <f>'[1]ΣΥΣΤΑΣΗ ΤΡΟΦΙΜΩΝ'!AH27</f>
        <v>0</v>
      </c>
      <c r="O24" s="12">
        <v>0</v>
      </c>
      <c r="P24" s="12">
        <f>'[1]ΣΥΣΤΑΣΗ ΤΡΟΦΙΜΩΝ'!AJ27</f>
        <v>100</v>
      </c>
      <c r="Q24" s="12">
        <f>'[1]ΣΥΣΤΑΣΗ ΤΡΟΦΙΜΩΝ'!AK27</f>
        <v>0</v>
      </c>
      <c r="R24" s="12">
        <f>'[1]ΣΥΣΤΑΣΗ ΤΡΟΦΙΜΩΝ'!AL27</f>
        <v>100</v>
      </c>
      <c r="S24" s="12">
        <f>2*'[1]ΣΥΣΤΑΣΗ ΤΡΟΦΙΜΩΝ'!AM27</f>
        <v>0</v>
      </c>
      <c r="T24" s="12">
        <f>2*'[1]ΣΥΣΤΑΣΗ ΤΡΟΦΙΜΩΝ'!AN27</f>
        <v>0</v>
      </c>
      <c r="U24" s="13">
        <f>2*'[1]ΣΥΣΤΑΣΗ ΤΡΟΦΙΜΩΝ'!AO27</f>
        <v>0</v>
      </c>
    </row>
    <row r="25" spans="1:21" ht="14.25">
      <c r="A25" s="1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4.25">
      <c r="A26" s="11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4.25">
      <c r="A27" s="11" t="s">
        <v>32</v>
      </c>
      <c r="B27" s="12">
        <f aca="true" t="shared" si="2" ref="B27:M27">SUM(B19:B26)</f>
        <v>0</v>
      </c>
      <c r="C27" s="12">
        <f t="shared" si="2"/>
        <v>0.45</v>
      </c>
      <c r="D27" s="12">
        <f t="shared" si="2"/>
        <v>0.15750000000000003</v>
      </c>
      <c r="E27" s="12">
        <f t="shared" si="2"/>
        <v>0</v>
      </c>
      <c r="F27" s="12">
        <f t="shared" si="2"/>
        <v>5.29875</v>
      </c>
      <c r="G27" s="12">
        <f t="shared" si="2"/>
        <v>0.45337500000000003</v>
      </c>
      <c r="H27" s="12">
        <f t="shared" si="2"/>
        <v>0</v>
      </c>
      <c r="I27" s="12">
        <f t="shared" si="2"/>
        <v>108.875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19.714</v>
      </c>
      <c r="N27" s="21">
        <f>G13*9*100/C13</f>
        <v>67.48042118026389</v>
      </c>
      <c r="O27" s="21">
        <f>4*F13*100/C13</f>
        <v>2.690438236797775</v>
      </c>
      <c r="P27" s="21">
        <f>4*E13*100/C13</f>
        <v>29.515645712717294</v>
      </c>
      <c r="Q27" s="21">
        <f>S27*9*100/C13</f>
        <v>1.9894388234460232</v>
      </c>
      <c r="R27" s="21">
        <f>4*K13*100/C13</f>
        <v>12.879115774805493</v>
      </c>
      <c r="S27" s="12">
        <f>SUM(S19:S26)</f>
        <v>14.6575</v>
      </c>
      <c r="T27" s="12">
        <f>SUM(T19:T26)</f>
        <v>27.575000000000003</v>
      </c>
      <c r="U27" s="13">
        <f>SUM(U19:U26)</f>
        <v>65.6175</v>
      </c>
    </row>
    <row r="28" spans="1:21" ht="28.5">
      <c r="A28" s="14" t="s">
        <v>33</v>
      </c>
      <c r="B28" s="15">
        <f aca="true" t="shared" si="3" ref="B28:M28">100*B27/$B$13</f>
        <v>0</v>
      </c>
      <c r="C28" s="15">
        <f t="shared" si="3"/>
        <v>0.023286140089418775</v>
      </c>
      <c r="D28" s="15">
        <f t="shared" si="3"/>
        <v>0.008150149031296574</v>
      </c>
      <c r="E28" s="15">
        <f t="shared" si="3"/>
        <v>0</v>
      </c>
      <c r="F28" s="15">
        <f t="shared" si="3"/>
        <v>0.2741942995529061</v>
      </c>
      <c r="G28" s="15">
        <f t="shared" si="3"/>
        <v>0.02346078614008942</v>
      </c>
      <c r="H28" s="15">
        <f t="shared" si="3"/>
        <v>0</v>
      </c>
      <c r="I28" s="15">
        <f t="shared" si="3"/>
        <v>5.633952227189932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1.0201399238284483</v>
      </c>
      <c r="N28" s="15"/>
      <c r="O28" s="15"/>
      <c r="P28" s="15"/>
      <c r="Q28" s="15"/>
      <c r="R28" s="15"/>
      <c r="S28" s="15">
        <f>100*S27/$B$13</f>
        <v>0.758481329690346</v>
      </c>
      <c r="T28" s="15">
        <f>100*T27/$B$13</f>
        <v>1.4269229177016063</v>
      </c>
      <c r="U28" s="16">
        <f>100*U27/$B$13</f>
        <v>3.3955073273720817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2011-08-06T18:27:22Z</dcterms:created>
  <dcterms:modified xsi:type="dcterms:W3CDTF">2011-08-06T18:27:37Z</dcterms:modified>
  <cp:category/>
  <cp:version/>
  <cp:contentType/>
  <cp:contentStatus/>
</cp:coreProperties>
</file>