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035" windowHeight="5640" activeTab="0"/>
  </bookViews>
  <sheets>
    <sheet name="Αυκοτέ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<sst xmlns="http://schemas.openxmlformats.org/spreadsheetml/2006/main" count="90" uniqueCount="59">
  <si>
    <t xml:space="preserve">ΑΥΚΟΤΕΣ, ΚΟΥΚΚΟΥΡΚΑ, ΚΟΥΛΛΟΥΡΚΑ ΜΙΛΛΩΜΕΝΑ </t>
  </si>
  <si>
    <t>Τρόπος παρασκευής: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</si>
  <si>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</si>
  <si>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</si>
  <si>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</si>
  <si>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</si>
  <si>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</si>
  <si>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</si>
  <si>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</si>
  <si>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</si>
  <si>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</si>
  <si>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</si>
  <si>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</si>
  <si>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</si>
  <si>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</si>
  <si>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</si>
  <si>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</si>
  <si>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</si>
  <si>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</si>
  <si>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</si>
  <si>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</si>
  <si>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</si>
  <si>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</si>
  <si>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5 κιλά αλεύρι</t>
  </si>
  <si>
    <t>1 κιλό σιμιγδάλι λεπτό</t>
  </si>
  <si>
    <t>λίγο προζύμι</t>
  </si>
  <si>
    <t>1 κιλό αναρή</t>
  </si>
  <si>
    <t>-</t>
  </si>
  <si>
    <t>300g βούτυρο</t>
  </si>
  <si>
    <t>2 φλιτζ ζάχαρη</t>
  </si>
  <si>
    <t>tr</t>
  </si>
  <si>
    <t>2 κ.σ. κανέλα, γαρίφαλλο και χονδροκομμένο γλυκάνισσο</t>
  </si>
  <si>
    <t>1 κ.γ. μαστίχα</t>
  </si>
  <si>
    <t>χλιαρό γάλα</t>
  </si>
  <si>
    <t>σησάμι (περίπου 1 φλιτζ)</t>
  </si>
  <si>
    <t>ΣΥΝΟΛΟ</t>
  </si>
  <si>
    <t>ΣΥΝΟΛΟ ΣΕ 100g ΩΜΟΥ ΠΡΟΪΟΝΤΟΣ</t>
  </si>
  <si>
    <t>ΣΥΝΟΛΟ ΣΕ 100g ΕΤΟΙΜΟΥ ΠΡΟΪΟΝΤΟΣ (-23%)</t>
  </si>
  <si>
    <t>ΣΥΝΟΛΟ ΣΕ 100g ΞΑΝΑΨΗΜΕΝΟΥ ΠΡΟΪΟΝΤΟΣ (-23% ΤΟΥ ΕΤΟΙΜΟΥ)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</si>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</sst>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2" fontId="0" fillId="0" borderId="0" xfId="56" applyNumberFormat="1" applyAlignment="1">
      <alignment wrapText="1"/>
      <protection/>
    </xf>
    <xf numFmtId="2" fontId="0" fillId="0" borderId="0" xfId="56" applyNumberFormat="1">
      <alignment/>
      <protection/>
    </xf>
    <xf numFmtId="2" fontId="19" fillId="0" borderId="0" xfId="56" applyNumberFormat="1" applyFont="1" applyAlignment="1">
      <alignment wrapText="1" shrinkToFit="1"/>
      <protection/>
    </xf>
    <xf numFmtId="0" fontId="20" fillId="0" borderId="10" xfId="0" applyFont="1" applyBorder="1" applyAlignment="1">
      <alignment wrapText="1" shrinkToFit="1"/>
    </xf>
    <xf numFmtId="0" fontId="20" fillId="0" borderId="11" xfId="0" applyFont="1" applyBorder="1" applyAlignment="1">
      <alignment wrapText="1" shrinkToFit="1"/>
    </xf>
    <xf numFmtId="0" fontId="20" fillId="0" borderId="12" xfId="0" applyFont="1" applyBorder="1" applyAlignment="1">
      <alignment wrapText="1" shrinkToFit="1"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4" xfId="56" applyNumberFormat="1" applyBorder="1" applyAlignment="1">
      <alignment horizontal="center"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8" xfId="56" applyNumberFormat="1" applyBorder="1" applyAlignment="1">
      <alignment wrapText="1"/>
      <protection/>
    </xf>
    <xf numFmtId="0" fontId="20" fillId="0" borderId="19" xfId="0" applyFont="1" applyBorder="1" applyAlignment="1">
      <alignment wrapText="1" shrinkToFit="1"/>
    </xf>
    <xf numFmtId="2" fontId="0" fillId="0" borderId="20" xfId="56" applyNumberFormat="1" applyBorder="1" applyAlignment="1">
      <alignment wrapText="1"/>
      <protection/>
    </xf>
    <xf numFmtId="2" fontId="0" fillId="0" borderId="0" xfId="56" applyNumberFormat="1" applyBorder="1" applyAlignment="1">
      <alignment horizontal="center"/>
      <protection/>
    </xf>
    <xf numFmtId="2" fontId="0" fillId="0" borderId="0" xfId="56" applyNumberFormat="1" applyBorder="1" applyAlignment="1">
      <alignment wrapText="1"/>
      <protection/>
    </xf>
    <xf numFmtId="2" fontId="0" fillId="0" borderId="0" xfId="56" applyNumberForma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6">
          <cell r="B6">
            <v>359.8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3.501945525291829</v>
          </cell>
          <cell r="AI6">
            <v>12.784880489160644</v>
          </cell>
          <cell r="AJ6">
            <v>83.71317398554753</v>
          </cell>
          <cell r="AK6">
            <v>0.500277932184547</v>
          </cell>
          <cell r="AL6">
            <v>1.556420233463035</v>
          </cell>
          <cell r="AM6">
            <v>0.2</v>
          </cell>
          <cell r="AN6">
            <v>0.1</v>
          </cell>
          <cell r="AO6">
            <v>0.6</v>
          </cell>
        </row>
        <row r="9">
          <cell r="B9">
            <v>256.1</v>
          </cell>
          <cell r="C9">
            <v>65</v>
          </cell>
          <cell r="D9">
            <v>3</v>
          </cell>
          <cell r="E9">
            <v>11.3</v>
          </cell>
          <cell r="F9">
            <v>22.1</v>
          </cell>
          <cell r="H9">
            <v>3</v>
          </cell>
          <cell r="K9">
            <v>123</v>
          </cell>
          <cell r="L9">
            <v>154.3</v>
          </cell>
          <cell r="M9">
            <v>15.5</v>
          </cell>
          <cell r="N9">
            <v>234</v>
          </cell>
          <cell r="O9" t="str">
            <v>tr</v>
          </cell>
          <cell r="P9">
            <v>346.8</v>
          </cell>
          <cell r="Q9">
            <v>154.3</v>
          </cell>
          <cell r="R9">
            <v>0.14</v>
          </cell>
          <cell r="S9">
            <v>0.34</v>
          </cell>
          <cell r="T9">
            <v>0.03</v>
          </cell>
          <cell r="AH9">
            <v>77.66497461928934</v>
          </cell>
          <cell r="AI9">
            <v>17.64935572042171</v>
          </cell>
          <cell r="AJ9">
            <v>4.68566966028895</v>
          </cell>
          <cell r="AK9">
            <v>0</v>
          </cell>
          <cell r="AL9">
            <v>0</v>
          </cell>
        </row>
        <row r="17">
          <cell r="B17">
            <v>737</v>
          </cell>
          <cell r="C17">
            <v>15.6</v>
          </cell>
          <cell r="D17" t="str">
            <v>tr</v>
          </cell>
          <cell r="E17">
            <v>0.5</v>
          </cell>
          <cell r="F17">
            <v>81.7</v>
          </cell>
          <cell r="G17">
            <v>0</v>
          </cell>
          <cell r="H17">
            <v>230</v>
          </cell>
          <cell r="I17">
            <v>0</v>
          </cell>
          <cell r="J17" t="str">
            <v>tr</v>
          </cell>
          <cell r="K17">
            <v>15</v>
          </cell>
          <cell r="L17">
            <v>24</v>
          </cell>
          <cell r="M17">
            <v>2</v>
          </cell>
          <cell r="P17">
            <v>11</v>
          </cell>
          <cell r="Q17">
            <v>15</v>
          </cell>
          <cell r="R17">
            <v>0.2</v>
          </cell>
          <cell r="S17">
            <v>0.1</v>
          </cell>
          <cell r="T17">
            <v>0.03</v>
          </cell>
          <cell r="U17" t="str">
            <v>tr</v>
          </cell>
          <cell r="V17">
            <v>38</v>
          </cell>
          <cell r="W17" t="str">
            <v>tr</v>
          </cell>
          <cell r="X17">
            <v>0.02</v>
          </cell>
          <cell r="Y17">
            <v>430</v>
          </cell>
          <cell r="Z17" t="str">
            <v>tr</v>
          </cell>
          <cell r="AA17" t="str">
            <v>tr</v>
          </cell>
          <cell r="AB17" t="str">
            <v>tr</v>
          </cell>
          <cell r="AC17" t="str">
            <v>tr</v>
          </cell>
          <cell r="AD17" t="str">
            <v>tr</v>
          </cell>
          <cell r="AE17">
            <v>815</v>
          </cell>
          <cell r="AF17">
            <v>0.76</v>
          </cell>
          <cell r="AG17">
            <v>2</v>
          </cell>
          <cell r="AH17">
            <v>99.76933514246947</v>
          </cell>
          <cell r="AI17">
            <v>0.27137042062415195</v>
          </cell>
          <cell r="AK17">
            <v>65.94301221166893</v>
          </cell>
          <cell r="AM17">
            <v>54</v>
          </cell>
          <cell r="AN17">
            <v>19.8</v>
          </cell>
          <cell r="AO17">
            <v>2.6</v>
          </cell>
        </row>
        <row r="18">
          <cell r="B18">
            <v>66</v>
          </cell>
          <cell r="C18">
            <v>87.8</v>
          </cell>
          <cell r="D18">
            <v>4.8</v>
          </cell>
          <cell r="E18">
            <v>3.2</v>
          </cell>
          <cell r="F18">
            <v>3.9</v>
          </cell>
          <cell r="G18">
            <v>0</v>
          </cell>
          <cell r="H18">
            <v>14</v>
          </cell>
          <cell r="I18">
            <v>0</v>
          </cell>
          <cell r="J18">
            <v>4.8</v>
          </cell>
          <cell r="K18">
            <v>115</v>
          </cell>
          <cell r="L18">
            <v>95</v>
          </cell>
          <cell r="M18">
            <v>11</v>
          </cell>
          <cell r="N18">
            <v>100</v>
          </cell>
          <cell r="O18" t="str">
            <v>tr</v>
          </cell>
          <cell r="P18">
            <v>55</v>
          </cell>
          <cell r="Q18">
            <v>140</v>
          </cell>
          <cell r="R18">
            <v>0.06</v>
          </cell>
          <cell r="S18">
            <v>0.4</v>
          </cell>
          <cell r="T18" t="str">
            <v>tr</v>
          </cell>
          <cell r="U18">
            <v>1</v>
          </cell>
          <cell r="V18">
            <v>15</v>
          </cell>
          <cell r="W18">
            <v>0.03</v>
          </cell>
          <cell r="X18">
            <v>0.17</v>
          </cell>
          <cell r="Y18">
            <v>21</v>
          </cell>
          <cell r="Z18">
            <v>0.1</v>
          </cell>
          <cell r="AA18">
            <v>0.06</v>
          </cell>
          <cell r="AB18">
            <v>0.4</v>
          </cell>
          <cell r="AC18">
            <v>6</v>
          </cell>
          <cell r="AD18">
            <v>1</v>
          </cell>
          <cell r="AE18">
            <v>52</v>
          </cell>
          <cell r="AF18">
            <v>0.03</v>
          </cell>
          <cell r="AG18">
            <v>0.09</v>
          </cell>
          <cell r="AH18">
            <v>53.18181818181818</v>
          </cell>
          <cell r="AI18">
            <v>19.393939393939394</v>
          </cell>
          <cell r="AJ18">
            <v>29.09090909090909</v>
          </cell>
          <cell r="AK18">
            <v>32.72727272727273</v>
          </cell>
          <cell r="AL18">
            <v>29.09090909090909</v>
          </cell>
          <cell r="AM18">
            <v>2.4</v>
          </cell>
          <cell r="AN18">
            <v>1.1</v>
          </cell>
          <cell r="AO18">
            <v>0.1</v>
          </cell>
        </row>
        <row r="27">
          <cell r="B27">
            <v>420</v>
          </cell>
          <cell r="D27">
            <v>105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Q27">
            <v>2</v>
          </cell>
          <cell r="S27">
            <v>0.2</v>
          </cell>
          <cell r="T27">
            <v>0.02</v>
          </cell>
          <cell r="U27" t="str">
            <v>tr</v>
          </cell>
          <cell r="V27" t="str">
            <v>tr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100</v>
          </cell>
          <cell r="AK27">
            <v>0</v>
          </cell>
          <cell r="AL27">
            <v>100</v>
          </cell>
          <cell r="AM27">
            <v>0</v>
          </cell>
          <cell r="AN27">
            <v>0</v>
          </cell>
          <cell r="AO27">
            <v>0</v>
          </cell>
        </row>
        <row r="77">
          <cell r="B77">
            <v>598</v>
          </cell>
          <cell r="C77">
            <v>4.6</v>
          </cell>
          <cell r="D77">
            <v>0.9</v>
          </cell>
          <cell r="E77">
            <v>18.2</v>
          </cell>
          <cell r="F77">
            <v>58</v>
          </cell>
          <cell r="G77">
            <v>7.9</v>
          </cell>
          <cell r="I77">
            <v>0.5</v>
          </cell>
          <cell r="J77">
            <v>0.4</v>
          </cell>
          <cell r="K77">
            <v>670</v>
          </cell>
          <cell r="L77">
            <v>720</v>
          </cell>
          <cell r="M77">
            <v>370</v>
          </cell>
          <cell r="N77">
            <v>10</v>
          </cell>
          <cell r="O77">
            <v>1.5</v>
          </cell>
          <cell r="P77">
            <v>20</v>
          </cell>
          <cell r="Q77">
            <v>570</v>
          </cell>
          <cell r="R77">
            <v>10.4</v>
          </cell>
          <cell r="S77">
            <v>5.3</v>
          </cell>
          <cell r="T77">
            <v>1.46</v>
          </cell>
          <cell r="U77" t="str">
            <v>n</v>
          </cell>
          <cell r="V77" t="str">
            <v>n</v>
          </cell>
          <cell r="W77">
            <v>0.93</v>
          </cell>
          <cell r="X77">
            <v>0.17</v>
          </cell>
          <cell r="Y77">
            <v>6</v>
          </cell>
          <cell r="Z77">
            <v>5</v>
          </cell>
          <cell r="AA77">
            <v>0.75</v>
          </cell>
          <cell r="AB77">
            <v>0</v>
          </cell>
          <cell r="AC77">
            <v>97</v>
          </cell>
          <cell r="AD77">
            <v>0</v>
          </cell>
          <cell r="AE77">
            <v>0</v>
          </cell>
          <cell r="AF77">
            <v>0</v>
          </cell>
          <cell r="AG77">
            <v>2.53</v>
          </cell>
          <cell r="AH77">
            <v>1.5802675585284283</v>
          </cell>
          <cell r="AI77">
            <v>8.481605351170568</v>
          </cell>
          <cell r="AJ77">
            <v>48.71571906354515</v>
          </cell>
          <cell r="AK77">
            <v>12.491638795986622</v>
          </cell>
          <cell r="AL77">
            <v>0.26755852842809363</v>
          </cell>
          <cell r="AM77">
            <v>8.3</v>
          </cell>
          <cell r="AN77">
            <v>21.7</v>
          </cell>
          <cell r="AO77">
            <v>25.5</v>
          </cell>
        </row>
        <row r="78">
          <cell r="B78">
            <v>360</v>
          </cell>
          <cell r="C78">
            <v>12.67</v>
          </cell>
          <cell r="D78">
            <v>72.83</v>
          </cell>
          <cell r="E78">
            <v>12.68</v>
          </cell>
          <cell r="F78">
            <v>1.05</v>
          </cell>
          <cell r="G78">
            <v>0</v>
          </cell>
          <cell r="H78">
            <v>0</v>
          </cell>
          <cell r="K78">
            <v>17</v>
          </cell>
          <cell r="L78">
            <v>136</v>
          </cell>
          <cell r="M78">
            <v>47</v>
          </cell>
          <cell r="O78">
            <v>0.619</v>
          </cell>
          <cell r="P78">
            <v>1</v>
          </cell>
          <cell r="Q78">
            <v>186</v>
          </cell>
          <cell r="R78">
            <v>1.23</v>
          </cell>
          <cell r="S78">
            <v>1.05</v>
          </cell>
          <cell r="T78">
            <v>0.189</v>
          </cell>
          <cell r="W78">
            <v>0.28</v>
          </cell>
          <cell r="X78">
            <v>0.08</v>
          </cell>
          <cell r="Z78">
            <v>3.31</v>
          </cell>
          <cell r="AA78">
            <v>0.103</v>
          </cell>
          <cell r="AB78">
            <v>0</v>
          </cell>
          <cell r="AC78">
            <v>72</v>
          </cell>
          <cell r="AD78">
            <v>0</v>
          </cell>
          <cell r="AE78">
            <v>0</v>
          </cell>
          <cell r="AF78">
            <v>0</v>
          </cell>
          <cell r="AH78">
            <v>2.6250000000000004</v>
          </cell>
          <cell r="AI78">
            <v>14.088888888888889</v>
          </cell>
          <cell r="AJ78">
            <v>80.92222222222222</v>
          </cell>
          <cell r="AK78">
            <v>0.375</v>
          </cell>
          <cell r="AL78">
            <v>0</v>
          </cell>
          <cell r="AM78">
            <v>0.15</v>
          </cell>
          <cell r="AN78">
            <v>0.124</v>
          </cell>
          <cell r="AO78">
            <v>0.43</v>
          </cell>
        </row>
        <row r="139">
          <cell r="B139">
            <v>53</v>
          </cell>
          <cell r="C139">
            <v>70</v>
          </cell>
          <cell r="D139">
            <v>1.1</v>
          </cell>
          <cell r="E139">
            <v>11.4</v>
          </cell>
          <cell r="F139">
            <v>0.4</v>
          </cell>
          <cell r="G139">
            <v>6.2</v>
          </cell>
          <cell r="H139">
            <v>0</v>
          </cell>
          <cell r="I139">
            <v>1.1</v>
          </cell>
          <cell r="J139" t="str">
            <v>tr</v>
          </cell>
          <cell r="K139">
            <v>25</v>
          </cell>
          <cell r="L139">
            <v>390</v>
          </cell>
          <cell r="M139">
            <v>59</v>
          </cell>
          <cell r="N139">
            <v>20</v>
          </cell>
          <cell r="O139" t="str">
            <v>n</v>
          </cell>
          <cell r="P139">
            <v>16</v>
          </cell>
          <cell r="Q139">
            <v>610</v>
          </cell>
          <cell r="R139">
            <v>5</v>
          </cell>
          <cell r="S139">
            <v>3.2</v>
          </cell>
          <cell r="T139">
            <v>1.6</v>
          </cell>
          <cell r="U139" t="str">
            <v>n</v>
          </cell>
          <cell r="V139" t="str">
            <v>n</v>
          </cell>
          <cell r="W139">
            <v>0.71</v>
          </cell>
          <cell r="X139">
            <v>1.7</v>
          </cell>
          <cell r="Y139" t="str">
            <v>tr</v>
          </cell>
          <cell r="Z139">
            <v>11</v>
          </cell>
          <cell r="AA139">
            <v>0.6</v>
          </cell>
          <cell r="AB139" t="str">
            <v>tr</v>
          </cell>
          <cell r="AC139">
            <v>1250</v>
          </cell>
          <cell r="AD139" t="str">
            <v>tr</v>
          </cell>
          <cell r="AE139">
            <v>0</v>
          </cell>
          <cell r="AF139">
            <v>0</v>
          </cell>
          <cell r="AG139" t="str">
            <v>tr</v>
          </cell>
          <cell r="AH139">
            <v>6.7924528301886795</v>
          </cell>
          <cell r="AI139">
            <v>86.0377358490566</v>
          </cell>
          <cell r="AJ139">
            <v>8.301886792452832</v>
          </cell>
          <cell r="AK139">
            <v>0</v>
          </cell>
          <cell r="AL139">
            <v>0</v>
          </cell>
          <cell r="AM139" t="str">
            <v>n</v>
          </cell>
          <cell r="AN139" t="str">
            <v>n</v>
          </cell>
          <cell r="AO139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6"/>
  <sheetViews>
    <sheetView tabSelected="1" view="pageLayout" zoomScale="55" zoomScaleNormal="55" zoomScalePageLayoutView="55" workbookViewId="0" topLeftCell="A31">
      <selection activeCell="M8" sqref="M8"/>
    </sheetView>
  </sheetViews>
  <sheetFormatPr defaultColWidth="9.140625" defaultRowHeight="15"/>
  <cols>
    <col min="1" max="1" width="24.57421875" style="21" customWidth="1"/>
    <col min="2" max="2" width="10.8515625" style="2" customWidth="1"/>
    <col min="3" max="3" width="12.57421875" style="2" customWidth="1"/>
    <col min="4" max="4" width="12.28125" style="2" customWidth="1"/>
    <col min="5" max="5" width="17.57421875" style="2" customWidth="1"/>
    <col min="6" max="8" width="9.140625" style="2" customWidth="1"/>
    <col min="9" max="9" width="13.8515625" style="2" customWidth="1"/>
    <col min="10" max="10" width="9.8515625" style="2" customWidth="1"/>
    <col min="11" max="11" width="9.140625" style="2" customWidth="1"/>
    <col min="12" max="12" width="10.28125" style="2" customWidth="1"/>
    <col min="13" max="13" width="13.140625" style="2" customWidth="1"/>
    <col min="14" max="14" width="14.28125" style="2" customWidth="1"/>
    <col min="15" max="15" width="9.140625" style="2" customWidth="1"/>
    <col min="16" max="16" width="13.28125" style="2" customWidth="1"/>
    <col min="17" max="17" width="9.140625" style="2" customWidth="1"/>
    <col min="18" max="18" width="12.00390625" style="2" customWidth="1"/>
    <col min="19" max="21" width="9.140625" style="2" customWidth="1"/>
    <col min="22" max="22" width="10.57421875" style="2" customWidth="1"/>
    <col min="23" max="16384" width="9.140625" style="2" customWidth="1"/>
  </cols>
  <sheetData>
    <row r="1" spans="1:47" ht="15">
      <c r="A1" s="1" t="s">
        <v>0</v>
      </c>
      <c r="B1" s="1"/>
      <c r="C1" s="1"/>
      <c r="D1" s="1"/>
      <c r="AQ1" s="3"/>
      <c r="AR1" s="3"/>
      <c r="AS1" s="3"/>
      <c r="AT1" s="3"/>
      <c r="AU1" s="3"/>
    </row>
    <row r="2" spans="1:2" ht="14.25">
      <c r="A2" s="1" t="s">
        <v>1</v>
      </c>
      <c r="B2" s="1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14.25">
      <c r="A5" s="7" t="s">
        <v>23</v>
      </c>
      <c r="B5" s="8">
        <v>5000</v>
      </c>
      <c r="C5" s="8">
        <f>50*'[1]ΣΥΣΤΑΣΗ ΤΡΟΦΙΜΩΝ'!B6</f>
        <v>17990</v>
      </c>
      <c r="D5" s="8">
        <f>50*'[1]ΣΥΣΤΑΣΗ ΤΡΟΦΙΜΩΝ'!C6</f>
        <v>700</v>
      </c>
      <c r="E5" s="8">
        <f>50*'[1]ΣΥΣΤΑΣΗ ΤΡΟΦΙΜΩΝ'!D6</f>
        <v>3765</v>
      </c>
      <c r="F5" s="8">
        <f>50*'[1]ΣΥΣΤΑΣΗ ΤΡΟΦΙΜΩΝ'!E6</f>
        <v>575</v>
      </c>
      <c r="G5" s="8">
        <f>50*'[1]ΣΥΣΤΑΣΗ ΤΡΟΦΙΜΩΝ'!F6</f>
        <v>70</v>
      </c>
      <c r="H5" s="8">
        <f>50*'[1]ΣΥΣΤΑΣΗ ΤΡΟΦΙΜΩΝ'!G6</f>
        <v>185</v>
      </c>
      <c r="I5" s="8">
        <f>50*'[1]ΣΥΣΤΑΣΗ ΤΡΟΦΙΜΩΝ'!H6</f>
        <v>0</v>
      </c>
      <c r="J5" s="8">
        <f>50*'[1]ΣΥΣΤΑΣΗ ΤΡΟΦΙΜΩΝ'!I6</f>
        <v>3695.0000000000005</v>
      </c>
      <c r="K5" s="8">
        <f>50*'[1]ΣΥΣΤΑΣΗ ΤΡΟΦΙΜΩΝ'!J6</f>
        <v>70</v>
      </c>
      <c r="L5" s="8">
        <f>50*'[1]ΣΥΣΤΑΣΗ ΤΡΟΦΙΜΩΝ'!K6</f>
        <v>750</v>
      </c>
      <c r="M5" s="8">
        <f>50*'[1]ΣΥΣΤΑΣΗ ΤΡΟΦΙΜΩΝ'!L6</f>
        <v>6000</v>
      </c>
      <c r="N5" s="8">
        <f>50*'[1]ΣΥΣΤΑΣΗ ΤΡΟΦΙΜΩΝ'!M6</f>
        <v>1550</v>
      </c>
      <c r="O5" s="8">
        <f>50*'[1]ΣΥΣΤΑΣΗ ΤΡΟΦΙΜΩΝ'!N6</f>
        <v>0</v>
      </c>
      <c r="P5" s="8">
        <f>50*'[1]ΣΥΣΤΑΣΗ ΤΡΟΦΙΜΩΝ'!O6</f>
        <v>0</v>
      </c>
      <c r="Q5" s="8">
        <f>50*'[1]ΣΥΣΤΑΣΗ ΤΡΟΦΙΜΩΝ'!P6</f>
        <v>150</v>
      </c>
      <c r="R5" s="8">
        <f>50*'[1]ΣΥΣΤΑΣΗ ΤΡΟΦΙΜΩΝ'!Q6</f>
        <v>6500</v>
      </c>
      <c r="S5" s="8">
        <f>50*'[1]ΣΥΣΤΑΣΗ ΤΡΟΦΙΜΩΝ'!R6</f>
        <v>75</v>
      </c>
      <c r="T5" s="8">
        <f>50*'[1]ΣΥΣΤΑΣΗ ΤΡΟΦΙΜΩΝ'!S6</f>
        <v>45</v>
      </c>
      <c r="U5" s="8">
        <f>50*'[1]ΣΥΣΤΑΣΗ ΤΡΟΦΙΜΩΝ'!T6</f>
        <v>9</v>
      </c>
      <c r="V5" s="9">
        <f>50*'[1]ΣΥΣΤΑΣΗ ΤΡΟΦΙΜΩΝ'!U6</f>
        <v>2100</v>
      </c>
    </row>
    <row r="6" spans="1:22" ht="14.25">
      <c r="A6" s="7" t="s">
        <v>24</v>
      </c>
      <c r="B6" s="8">
        <v>1000</v>
      </c>
      <c r="C6" s="8">
        <f>10*'[1]ΣΥΣΤΑΣΗ ΤΡΟΦΙΜΩΝ'!B78</f>
        <v>3600</v>
      </c>
      <c r="D6" s="8">
        <f>10*'[1]ΣΥΣΤΑΣΗ ΤΡΟΦΙΜΩΝ'!C78</f>
        <v>126.7</v>
      </c>
      <c r="E6" s="8">
        <f>10*'[1]ΣΥΣΤΑΣΗ ΤΡΟΦΙΜΩΝ'!D78</f>
        <v>728.3</v>
      </c>
      <c r="F6" s="8">
        <f>10*'[1]ΣΥΣΤΑΣΗ ΤΡΟΦΙΜΩΝ'!E78</f>
        <v>126.8</v>
      </c>
      <c r="G6" s="8">
        <f>10*'[1]ΣΥΣΤΑΣΗ ΤΡΟΦΙΜΩΝ'!F78</f>
        <v>10.5</v>
      </c>
      <c r="H6" s="8">
        <f>10*'[1]ΣΥΣΤΑΣΗ ΤΡΟΦΙΜΩΝ'!G78</f>
        <v>0</v>
      </c>
      <c r="I6" s="8">
        <f>10*'[1]ΣΥΣΤΑΣΗ ΤΡΟΦΙΜΩΝ'!H78</f>
        <v>0</v>
      </c>
      <c r="J6" s="8">
        <f>10*'[1]ΣΥΣΤΑΣΗ ΤΡΟΦΙΜΩΝ'!I78</f>
        <v>0</v>
      </c>
      <c r="K6" s="8">
        <f>10*'[1]ΣΥΣΤΑΣΗ ΤΡΟΦΙΜΩΝ'!J78</f>
        <v>0</v>
      </c>
      <c r="L6" s="8">
        <f>10*'[1]ΣΥΣΤΑΣΗ ΤΡΟΦΙΜΩΝ'!K78</f>
        <v>170</v>
      </c>
      <c r="M6" s="8">
        <f>10*'[1]ΣΥΣΤΑΣΗ ΤΡΟΦΙΜΩΝ'!L78</f>
        <v>1360</v>
      </c>
      <c r="N6" s="8">
        <f>10*'[1]ΣΥΣΤΑΣΗ ΤΡΟΦΙΜΩΝ'!M78</f>
        <v>470</v>
      </c>
      <c r="O6" s="8">
        <f>10*'[1]ΣΥΣΤΑΣΗ ΤΡΟΦΙΜΩΝ'!N78</f>
        <v>0</v>
      </c>
      <c r="P6" s="8">
        <f>10*'[1]ΣΥΣΤΑΣΗ ΤΡΟΦΙΜΩΝ'!O78</f>
        <v>6.1899999999999995</v>
      </c>
      <c r="Q6" s="8">
        <f>10*'[1]ΣΥΣΤΑΣΗ ΤΡΟΦΙΜΩΝ'!P78</f>
        <v>10</v>
      </c>
      <c r="R6" s="8">
        <f>10*'[1]ΣΥΣΤΑΣΗ ΤΡΟΦΙΜΩΝ'!Q78</f>
        <v>1860</v>
      </c>
      <c r="S6" s="8">
        <f>10*'[1]ΣΥΣΤΑΣΗ ΤΡΟΦΙΜΩΝ'!R78</f>
        <v>12.3</v>
      </c>
      <c r="T6" s="8">
        <f>10*'[1]ΣΥΣΤΑΣΗ ΤΡΟΦΙΜΩΝ'!S78</f>
        <v>10.5</v>
      </c>
      <c r="U6" s="8">
        <f>10*'[1]ΣΥΣΤΑΣΗ ΤΡΟΦΙΜΩΝ'!T78</f>
        <v>1.8900000000000001</v>
      </c>
      <c r="V6" s="9">
        <f>10*'[1]ΣΥΣΤΑΣΗ ΤΡΟΦΙΜΩΝ'!U78</f>
        <v>0</v>
      </c>
    </row>
    <row r="7" spans="1:22" ht="14.25">
      <c r="A7" s="7" t="s">
        <v>25</v>
      </c>
      <c r="B7" s="8">
        <v>50</v>
      </c>
      <c r="C7" s="8">
        <f>0.5*'[1]ΣΥΣΤΑΣΗ ΤΡΟΦΙΜΩΝ'!B139</f>
        <v>26.5</v>
      </c>
      <c r="D7" s="8">
        <f>0.5*'[1]ΣΥΣΤΑΣΗ ΤΡΟΦΙΜΩΝ'!C139</f>
        <v>35</v>
      </c>
      <c r="E7" s="8">
        <f>0.5*'[1]ΣΥΣΤΑΣΗ ΤΡΟΦΙΜΩΝ'!D139</f>
        <v>0.55</v>
      </c>
      <c r="F7" s="8">
        <f>0.5*'[1]ΣΥΣΤΑΣΗ ΤΡΟΦΙΜΩΝ'!E139</f>
        <v>5.7</v>
      </c>
      <c r="G7" s="8">
        <f>0.5*'[1]ΣΥΣΤΑΣΗ ΤΡΟΦΙΜΩΝ'!F139</f>
        <v>0.2</v>
      </c>
      <c r="H7" s="8">
        <f>0.5*'[1]ΣΥΣΤΑΣΗ ΤΡΟΦΙΜΩΝ'!G139</f>
        <v>3.1</v>
      </c>
      <c r="I7" s="8">
        <f>0.5*'[1]ΣΥΣΤΑΣΗ ΤΡΟΦΙΜΩΝ'!H139</f>
        <v>0</v>
      </c>
      <c r="J7" s="8">
        <f>0.5*'[1]ΣΥΣΤΑΣΗ ΤΡΟΦΙΜΩΝ'!I139</f>
        <v>0.55</v>
      </c>
      <c r="K7" s="8" t="str">
        <f>'[1]ΣΥΣΤΑΣΗ ΤΡΟΦΙΜΩΝ'!J139</f>
        <v>tr</v>
      </c>
      <c r="L7" s="8">
        <f>0.5*'[1]ΣΥΣΤΑΣΗ ΤΡΟΦΙΜΩΝ'!K139</f>
        <v>12.5</v>
      </c>
      <c r="M7" s="8">
        <f>0.5*'[1]ΣΥΣΤΑΣΗ ΤΡΟΦΙΜΩΝ'!L139</f>
        <v>195</v>
      </c>
      <c r="N7" s="8">
        <f>0.5*'[1]ΣΥΣΤΑΣΗ ΤΡΟΦΙΜΩΝ'!M139</f>
        <v>29.5</v>
      </c>
      <c r="O7" s="8">
        <f>0.5*'[1]ΣΥΣΤΑΣΗ ΤΡΟΦΙΜΩΝ'!N139</f>
        <v>10</v>
      </c>
      <c r="P7" s="8" t="str">
        <f>'[1]ΣΥΣΤΑΣΗ ΤΡΟΦΙΜΩΝ'!O139</f>
        <v>n</v>
      </c>
      <c r="Q7" s="8">
        <f>0.5*'[1]ΣΥΣΤΑΣΗ ΤΡΟΦΙΜΩΝ'!P139</f>
        <v>8</v>
      </c>
      <c r="R7" s="8">
        <f>0.5*'[1]ΣΥΣΤΑΣΗ ΤΡΟΦΙΜΩΝ'!Q139</f>
        <v>305</v>
      </c>
      <c r="S7" s="8">
        <f>0.5*'[1]ΣΥΣΤΑΣΗ ΤΡΟΦΙΜΩΝ'!R139</f>
        <v>2.5</v>
      </c>
      <c r="T7" s="8">
        <f>0.5*'[1]ΣΥΣΤΑΣΗ ΤΡΟΦΙΜΩΝ'!S139</f>
        <v>1.6</v>
      </c>
      <c r="U7" s="8">
        <f>0.5*'[1]ΣΥΣΤΑΣΗ ΤΡΟΦΙΜΩΝ'!T139</f>
        <v>0.8</v>
      </c>
      <c r="V7" s="9" t="str">
        <f>'[1]ΣΥΣΤΑΣΗ ΤΡΟΦΙΜΩΝ'!U139</f>
        <v>n</v>
      </c>
    </row>
    <row r="8" spans="1:22" ht="14.25">
      <c r="A8" s="7" t="s">
        <v>26</v>
      </c>
      <c r="B8" s="8">
        <v>1000</v>
      </c>
      <c r="C8" s="8">
        <f>10*'[1]ΣΥΣΤΑΣΗ ΤΡΟΦΙΜΩΝ'!B9</f>
        <v>2561</v>
      </c>
      <c r="D8" s="8">
        <f>10*'[1]ΣΥΣΤΑΣΗ ΤΡΟΦΙΜΩΝ'!C9</f>
        <v>650</v>
      </c>
      <c r="E8" s="8">
        <f>10*'[1]ΣΥΣΤΑΣΗ ΤΡΟΦΙΜΩΝ'!D9</f>
        <v>30</v>
      </c>
      <c r="F8" s="8">
        <f>10*'[1]ΣΥΣΤΑΣΗ ΤΡΟΦΙΜΩΝ'!E9</f>
        <v>113</v>
      </c>
      <c r="G8" s="8">
        <f>10*'[1]ΣΥΣΤΑΣΗ ΤΡΟΦΙΜΩΝ'!F9</f>
        <v>221</v>
      </c>
      <c r="H8" s="8">
        <f>10*'[1]ΣΥΣΤΑΣΗ ΤΡΟΦΙΜΩΝ'!G9</f>
        <v>0</v>
      </c>
      <c r="I8" s="8">
        <f>10*'[1]ΣΥΣΤΑΣΗ ΤΡΟΦΙΜΩΝ'!H9</f>
        <v>30</v>
      </c>
      <c r="J8" s="8">
        <f>10*'[1]ΣΥΣΤΑΣΗ ΤΡΟΦΙΜΩΝ'!I9</f>
        <v>0</v>
      </c>
      <c r="K8" s="8">
        <f>10*'[1]ΣΥΣΤΑΣΗ ΤΡΟΦΙΜΩΝ'!J9</f>
        <v>0</v>
      </c>
      <c r="L8" s="8">
        <f>10*'[1]ΣΥΣΤΑΣΗ ΤΡΟΦΙΜΩΝ'!K9</f>
        <v>1230</v>
      </c>
      <c r="M8" s="8">
        <f>10*'[1]ΣΥΣΤΑΣΗ ΤΡΟΦΙΜΩΝ'!L9</f>
        <v>1543</v>
      </c>
      <c r="N8" s="8">
        <f>10*'[1]ΣΥΣΤΑΣΗ ΤΡΟΦΙΜΩΝ'!M9</f>
        <v>155</v>
      </c>
      <c r="O8" s="8">
        <f>10*'[1]ΣΥΣΤΑΣΗ ΤΡΟΦΙΜΩΝ'!N9</f>
        <v>2340</v>
      </c>
      <c r="P8" s="8" t="str">
        <f>'[1]ΣΥΣΤΑΣΗ ΤΡΟΦΙΜΩΝ'!O9</f>
        <v>tr</v>
      </c>
      <c r="Q8" s="8">
        <f>10*'[1]ΣΥΣΤΑΣΗ ΤΡΟΦΙΜΩΝ'!P9</f>
        <v>3468</v>
      </c>
      <c r="R8" s="8">
        <f>10*'[1]ΣΥΣΤΑΣΗ ΤΡΟΦΙΜΩΝ'!Q9</f>
        <v>1543</v>
      </c>
      <c r="S8" s="8">
        <f>10*'[1]ΣΥΣΤΑΣΗ ΤΡΟΦΙΜΩΝ'!R9</f>
        <v>1.4000000000000001</v>
      </c>
      <c r="T8" s="8">
        <f>10*'[1]ΣΥΣΤΑΣΗ ΤΡΟΦΙΜΩΝ'!S9</f>
        <v>3.4000000000000004</v>
      </c>
      <c r="U8" s="8">
        <f>10*'[1]ΣΥΣΤΑΣΗ ΤΡΟΦΙΜΩΝ'!T9</f>
        <v>0.3</v>
      </c>
      <c r="V8" s="10" t="s">
        <v>27</v>
      </c>
    </row>
    <row r="9" spans="1:22" ht="14.25">
      <c r="A9" s="7" t="s">
        <v>28</v>
      </c>
      <c r="B9" s="8">
        <v>300</v>
      </c>
      <c r="C9" s="8">
        <f>3*'[1]ΣΥΣΤΑΣΗ ΤΡΟΦΙΜΩΝ'!B17</f>
        <v>2211</v>
      </c>
      <c r="D9" s="8">
        <f>3*'[1]ΣΥΣΤΑΣΗ ΤΡΟΦΙΜΩΝ'!C17</f>
        <v>46.8</v>
      </c>
      <c r="E9" s="8" t="str">
        <f>'[1]ΣΥΣΤΑΣΗ ΤΡΟΦΙΜΩΝ'!D17</f>
        <v>tr</v>
      </c>
      <c r="F9" s="8">
        <f>3*'[1]ΣΥΣΤΑΣΗ ΤΡΟΦΙΜΩΝ'!E17</f>
        <v>1.5</v>
      </c>
      <c r="G9" s="8">
        <f>3*'[1]ΣΥΣΤΑΣΗ ΤΡΟΦΙΜΩΝ'!F17</f>
        <v>245.10000000000002</v>
      </c>
      <c r="H9" s="8">
        <f>3*'[1]ΣΥΣΤΑΣΗ ΤΡΟΦΙΜΩΝ'!G17</f>
        <v>0</v>
      </c>
      <c r="I9" s="8">
        <f>3*'[1]ΣΥΣΤΑΣΗ ΤΡΟΦΙΜΩΝ'!H17</f>
        <v>690</v>
      </c>
      <c r="J9" s="8">
        <f>3*'[1]ΣΥΣΤΑΣΗ ΤΡΟΦΙΜΩΝ'!I17</f>
        <v>0</v>
      </c>
      <c r="K9" s="8" t="str">
        <f>'[1]ΣΥΣΤΑΣΗ ΤΡΟΦΙΜΩΝ'!J17</f>
        <v>tr</v>
      </c>
      <c r="L9" s="8">
        <f>3*'[1]ΣΥΣΤΑΣΗ ΤΡΟΦΙΜΩΝ'!K17</f>
        <v>45</v>
      </c>
      <c r="M9" s="8">
        <f>3*'[1]ΣΥΣΤΑΣΗ ΤΡΟΦΙΜΩΝ'!L17</f>
        <v>72</v>
      </c>
      <c r="N9" s="8">
        <f>3*'[1]ΣΥΣΤΑΣΗ ΤΡΟΦΙΜΩΝ'!M17</f>
        <v>6</v>
      </c>
      <c r="O9" s="8">
        <f>3*'[1]ΣΥΣΤΑΣΗ ΤΡΟΦΙΜΩΝ'!N17</f>
        <v>0</v>
      </c>
      <c r="P9" s="8">
        <f>3*'[1]ΣΥΣΤΑΣΗ ΤΡΟΦΙΜΩΝ'!O17</f>
        <v>0</v>
      </c>
      <c r="Q9" s="8">
        <f>3*'[1]ΣΥΣΤΑΣΗ ΤΡΟΦΙΜΩΝ'!P17</f>
        <v>33</v>
      </c>
      <c r="R9" s="8">
        <f>3*'[1]ΣΥΣΤΑΣΗ ΤΡΟΦΙΜΩΝ'!Q17</f>
        <v>45</v>
      </c>
      <c r="S9" s="8">
        <f>3*'[1]ΣΥΣΤΑΣΗ ΤΡΟΦΙΜΩΝ'!R17</f>
        <v>0.6000000000000001</v>
      </c>
      <c r="T9" s="8">
        <f>3*'[1]ΣΥΣΤΑΣΗ ΤΡΟΦΙΜΩΝ'!S17</f>
        <v>0.30000000000000004</v>
      </c>
      <c r="U9" s="8">
        <f>3*'[1]ΣΥΣΤΑΣΗ ΤΡΟΦΙΜΩΝ'!T17</f>
        <v>0.09</v>
      </c>
      <c r="V9" s="9" t="str">
        <f>'[1]ΣΥΣΤΑΣΗ ΤΡΟΦΙΜΩΝ'!U17</f>
        <v>tr</v>
      </c>
    </row>
    <row r="10" spans="1:22" ht="14.25">
      <c r="A10" s="7" t="s">
        <v>29</v>
      </c>
      <c r="B10" s="8">
        <v>400</v>
      </c>
      <c r="C10" s="8">
        <f>4*'[1]ΣΥΣΤΑΣΗ ΤΡΟΦΙΜΩΝ'!B27</f>
        <v>1680</v>
      </c>
      <c r="D10" s="8" t="s">
        <v>30</v>
      </c>
      <c r="E10" s="8">
        <f>4*'[1]ΣΥΣΤΑΣΗ ΤΡΟΦΙΜΩΝ'!D27</f>
        <v>420</v>
      </c>
      <c r="F10" s="8" t="s">
        <v>30</v>
      </c>
      <c r="G10" s="8">
        <f>4*'[1]ΣΥΣΤΑΣΗ ΤΡΟΦΙΜΩΝ'!F27</f>
        <v>0</v>
      </c>
      <c r="H10" s="8">
        <f>4*'[1]ΣΥΣΤΑΣΗ ΤΡΟΦΙΜΩΝ'!G27</f>
        <v>0</v>
      </c>
      <c r="I10" s="8">
        <f>4*'[1]ΣΥΣΤΑΣΗ ΤΡΟΦΙΜΩΝ'!H27</f>
        <v>0</v>
      </c>
      <c r="J10" s="8">
        <f>4*'[1]ΣΥΣΤΑΣΗ ΤΡΟΦΙΜΩΝ'!I27</f>
        <v>0</v>
      </c>
      <c r="K10" s="8">
        <f>4*'[1]ΣΥΣΤΑΣΗ ΤΡΟΦΙΜΩΝ'!J27</f>
        <v>420</v>
      </c>
      <c r="L10" s="8">
        <f>4*'[1]ΣΥΣΤΑΣΗ ΤΡΟΦΙΜΩΝ'!K27</f>
        <v>8</v>
      </c>
      <c r="M10" s="8" t="s">
        <v>30</v>
      </c>
      <c r="N10" s="8" t="s">
        <v>30</v>
      </c>
      <c r="O10" s="8">
        <f>4*'[1]ΣΥΣΤΑΣΗ ΤΡΟΦΙΜΩΝ'!N27</f>
        <v>0</v>
      </c>
      <c r="P10" s="8">
        <f>4*'[1]ΣΥΣΤΑΣΗ ΤΡΟΦΙΜΩΝ'!O27</f>
        <v>0</v>
      </c>
      <c r="Q10" s="8" t="s">
        <v>30</v>
      </c>
      <c r="R10" s="8">
        <f>4*'[1]ΣΥΣΤΑΣΗ ΤΡΟΦΙΜΩΝ'!Q27</f>
        <v>8</v>
      </c>
      <c r="S10" s="8" t="s">
        <v>30</v>
      </c>
      <c r="T10" s="8">
        <f>4*'[1]ΣΥΣΤΑΣΗ ΤΡΟΦΙΜΩΝ'!S27</f>
        <v>0.8</v>
      </c>
      <c r="U10" s="8">
        <f>4*'[1]ΣΥΣΤΑΣΗ ΤΡΟΦΙΜΩΝ'!T27</f>
        <v>0.08</v>
      </c>
      <c r="V10" s="9" t="str">
        <f>'[1]ΣΥΣΤΑΣΗ ΤΡΟΦΙΜΩΝ'!U27</f>
        <v>tr</v>
      </c>
    </row>
    <row r="11" spans="1:22" ht="42.75">
      <c r="A11" s="7" t="s">
        <v>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</row>
    <row r="12" spans="1:22" ht="14.25">
      <c r="A12" s="7" t="s">
        <v>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</row>
    <row r="13" spans="1:22" ht="14.25">
      <c r="A13" s="7" t="s">
        <v>33</v>
      </c>
      <c r="B13" s="8">
        <v>3000</v>
      </c>
      <c r="C13" s="8">
        <f>30*'[1]ΣΥΣΤΑΣΗ ΤΡΟΦΙΜΩΝ'!B18</f>
        <v>1980</v>
      </c>
      <c r="D13" s="8">
        <f>30*'[1]ΣΥΣΤΑΣΗ ΤΡΟΦΙΜΩΝ'!C18</f>
        <v>2634</v>
      </c>
      <c r="E13" s="8">
        <f>30*'[1]ΣΥΣΤΑΣΗ ΤΡΟΦΙΜΩΝ'!D18</f>
        <v>144</v>
      </c>
      <c r="F13" s="8">
        <f>30*'[1]ΣΥΣΤΑΣΗ ΤΡΟΦΙΜΩΝ'!E18</f>
        <v>96</v>
      </c>
      <c r="G13" s="8">
        <f>30*'[1]ΣΥΣΤΑΣΗ ΤΡΟΦΙΜΩΝ'!F18</f>
        <v>117</v>
      </c>
      <c r="H13" s="8">
        <f>30*'[1]ΣΥΣΤΑΣΗ ΤΡΟΦΙΜΩΝ'!G18</f>
        <v>0</v>
      </c>
      <c r="I13" s="8">
        <f>30*'[1]ΣΥΣΤΑΣΗ ΤΡΟΦΙΜΩΝ'!H18</f>
        <v>420</v>
      </c>
      <c r="J13" s="8">
        <f>30*'[1]ΣΥΣΤΑΣΗ ΤΡΟΦΙΜΩΝ'!I18</f>
        <v>0</v>
      </c>
      <c r="K13" s="8">
        <f>30*'[1]ΣΥΣΤΑΣΗ ΤΡΟΦΙΜΩΝ'!J18</f>
        <v>144</v>
      </c>
      <c r="L13" s="8">
        <f>30*'[1]ΣΥΣΤΑΣΗ ΤΡΟΦΙΜΩΝ'!K18</f>
        <v>3450</v>
      </c>
      <c r="M13" s="8">
        <f>30*'[1]ΣΥΣΤΑΣΗ ΤΡΟΦΙΜΩΝ'!L18</f>
        <v>2850</v>
      </c>
      <c r="N13" s="8">
        <f>30*'[1]ΣΥΣΤΑΣΗ ΤΡΟΦΙΜΩΝ'!M18</f>
        <v>330</v>
      </c>
      <c r="O13" s="8">
        <f>30*'[1]ΣΥΣΤΑΣΗ ΤΡΟΦΙΜΩΝ'!N18</f>
        <v>3000</v>
      </c>
      <c r="P13" s="8" t="str">
        <f>'[1]ΣΥΣΤΑΣΗ ΤΡΟΦΙΜΩΝ'!O18</f>
        <v>tr</v>
      </c>
      <c r="Q13" s="8">
        <f>30*'[1]ΣΥΣΤΑΣΗ ΤΡΟΦΙΜΩΝ'!P18</f>
        <v>1650</v>
      </c>
      <c r="R13" s="8">
        <f>30*'[1]ΣΥΣΤΑΣΗ ΤΡΟΦΙΜΩΝ'!Q18</f>
        <v>4200</v>
      </c>
      <c r="S13" s="8">
        <f>30*'[1]ΣΥΣΤΑΣΗ ΤΡΟΦΙΜΩΝ'!R18</f>
        <v>1.7999999999999998</v>
      </c>
      <c r="T13" s="8">
        <f>30*'[1]ΣΥΣΤΑΣΗ ΤΡΟΦΙΜΩΝ'!S18</f>
        <v>12</v>
      </c>
      <c r="U13" s="8" t="str">
        <f>'[1]ΣΥΣΤΑΣΗ ΤΡΟΦΙΜΩΝ'!T18</f>
        <v>tr</v>
      </c>
      <c r="V13" s="9">
        <f>30*'[1]ΣΥΣΤΑΣΗ ΤΡΟΦΙΜΩΝ'!U18</f>
        <v>30</v>
      </c>
    </row>
    <row r="14" spans="1:22" ht="14.25">
      <c r="A14" s="7" t="s">
        <v>34</v>
      </c>
      <c r="B14" s="8">
        <v>150</v>
      </c>
      <c r="C14" s="8">
        <f>1.5*'[1]ΣΥΣΤΑΣΗ ΤΡΟΦΙΜΩΝ'!B77</f>
        <v>897</v>
      </c>
      <c r="D14" s="8">
        <f>1.5*'[1]ΣΥΣΤΑΣΗ ΤΡΟΦΙΜΩΝ'!C77</f>
        <v>6.8999999999999995</v>
      </c>
      <c r="E14" s="8">
        <f>1.5*'[1]ΣΥΣΤΑΣΗ ΤΡΟΦΙΜΩΝ'!D77</f>
        <v>1.35</v>
      </c>
      <c r="F14" s="8">
        <f>1.5*'[1]ΣΥΣΤΑΣΗ ΤΡΟΦΙΜΩΝ'!E77</f>
        <v>27.299999999999997</v>
      </c>
      <c r="G14" s="8">
        <f>1.5*'[1]ΣΥΣΤΑΣΗ ΤΡΟΦΙΜΩΝ'!F77</f>
        <v>87</v>
      </c>
      <c r="H14" s="8">
        <f>1.5*'[1]ΣΥΣΤΑΣΗ ΤΡΟΦΙΜΩΝ'!G77</f>
        <v>11.850000000000001</v>
      </c>
      <c r="I14" s="8">
        <f>1.5*'[1]ΣΥΣΤΑΣΗ ΤΡΟΦΙΜΩΝ'!H77</f>
        <v>0</v>
      </c>
      <c r="J14" s="8">
        <f>1.5*'[1]ΣΥΣΤΑΣΗ ΤΡΟΦΙΜΩΝ'!I77</f>
        <v>0.75</v>
      </c>
      <c r="K14" s="8">
        <f>1.5*'[1]ΣΥΣΤΑΣΗ ΤΡΟΦΙΜΩΝ'!J77</f>
        <v>0.6000000000000001</v>
      </c>
      <c r="L14" s="8">
        <f>1.5*'[1]ΣΥΣΤΑΣΗ ΤΡΟΦΙΜΩΝ'!K77</f>
        <v>1005</v>
      </c>
      <c r="M14" s="8">
        <f>1.5*'[1]ΣΥΣΤΑΣΗ ΤΡΟΦΙΜΩΝ'!L77</f>
        <v>1080</v>
      </c>
      <c r="N14" s="8">
        <f>1.5*'[1]ΣΥΣΤΑΣΗ ΤΡΟΦΙΜΩΝ'!M77</f>
        <v>555</v>
      </c>
      <c r="O14" s="8">
        <f>1.5*'[1]ΣΥΣΤΑΣΗ ΤΡΟΦΙΜΩΝ'!N77</f>
        <v>15</v>
      </c>
      <c r="P14" s="8">
        <f>1.5*'[1]ΣΥΣΤΑΣΗ ΤΡΟΦΙΜΩΝ'!O77</f>
        <v>2.25</v>
      </c>
      <c r="Q14" s="8">
        <f>1.5*'[1]ΣΥΣΤΑΣΗ ΤΡΟΦΙΜΩΝ'!P77</f>
        <v>30</v>
      </c>
      <c r="R14" s="8">
        <f>1.5*'[1]ΣΥΣΤΑΣΗ ΤΡΟΦΙΜΩΝ'!Q77</f>
        <v>855</v>
      </c>
      <c r="S14" s="8">
        <f>1.5*'[1]ΣΥΣΤΑΣΗ ΤΡΟΦΙΜΩΝ'!R77</f>
        <v>15.600000000000001</v>
      </c>
      <c r="T14" s="8">
        <f>1.5*'[1]ΣΥΣΤΑΣΗ ΤΡΟΦΙΜΩΝ'!S77</f>
        <v>7.949999999999999</v>
      </c>
      <c r="U14" s="8">
        <f>1.5*'[1]ΣΥΣΤΑΣΗ ΤΡΟΦΙΜΩΝ'!T77</f>
        <v>2.19</v>
      </c>
      <c r="V14" s="9" t="str">
        <f>'[1]ΣΥΣΤΑΣΗ ΤΡΟΦΙΜΩΝ'!U77</f>
        <v>n</v>
      </c>
    </row>
    <row r="15" spans="1:22" ht="14.25">
      <c r="A15" s="11" t="s">
        <v>35</v>
      </c>
      <c r="B15" s="8">
        <f aca="true" t="shared" si="0" ref="B15:V15">SUM(B5:B14)</f>
        <v>10900</v>
      </c>
      <c r="C15" s="8">
        <f t="shared" si="0"/>
        <v>30945.5</v>
      </c>
      <c r="D15" s="8">
        <f t="shared" si="0"/>
        <v>4199.4</v>
      </c>
      <c r="E15" s="8">
        <f t="shared" si="0"/>
        <v>5089.200000000001</v>
      </c>
      <c r="F15" s="8">
        <f t="shared" si="0"/>
        <v>945.3</v>
      </c>
      <c r="G15" s="8">
        <f t="shared" si="0"/>
        <v>750.8</v>
      </c>
      <c r="H15" s="8">
        <f t="shared" si="0"/>
        <v>199.95</v>
      </c>
      <c r="I15" s="8">
        <f t="shared" si="0"/>
        <v>1140</v>
      </c>
      <c r="J15" s="8">
        <f t="shared" si="0"/>
        <v>3696.3000000000006</v>
      </c>
      <c r="K15" s="8">
        <f t="shared" si="0"/>
        <v>634.6</v>
      </c>
      <c r="L15" s="8">
        <f t="shared" si="0"/>
        <v>6670.5</v>
      </c>
      <c r="M15" s="8">
        <f t="shared" si="0"/>
        <v>13100</v>
      </c>
      <c r="N15" s="8">
        <f t="shared" si="0"/>
        <v>3095.5</v>
      </c>
      <c r="O15" s="8">
        <f t="shared" si="0"/>
        <v>5365</v>
      </c>
      <c r="P15" s="8">
        <f t="shared" si="0"/>
        <v>8.44</v>
      </c>
      <c r="Q15" s="8">
        <f t="shared" si="0"/>
        <v>5349</v>
      </c>
      <c r="R15" s="8">
        <f t="shared" si="0"/>
        <v>15316</v>
      </c>
      <c r="S15" s="8">
        <f t="shared" si="0"/>
        <v>109.19999999999999</v>
      </c>
      <c r="T15" s="8">
        <f t="shared" si="0"/>
        <v>81.55</v>
      </c>
      <c r="U15" s="8">
        <f t="shared" si="0"/>
        <v>14.350000000000001</v>
      </c>
      <c r="V15" s="9">
        <f t="shared" si="0"/>
        <v>2130</v>
      </c>
    </row>
    <row r="16" spans="1:22" ht="28.5">
      <c r="A16" s="11" t="s">
        <v>36</v>
      </c>
      <c r="B16" s="8">
        <v>100</v>
      </c>
      <c r="C16" s="8">
        <f aca="true" t="shared" si="1" ref="C16:V16">100*C15/$B$15</f>
        <v>283.9036697247706</v>
      </c>
      <c r="D16" s="8">
        <f t="shared" si="1"/>
        <v>38.52660550458715</v>
      </c>
      <c r="E16" s="8">
        <f t="shared" si="1"/>
        <v>46.68990825688074</v>
      </c>
      <c r="F16" s="8">
        <f t="shared" si="1"/>
        <v>8.672477064220184</v>
      </c>
      <c r="G16" s="8">
        <f t="shared" si="1"/>
        <v>6.888073394495413</v>
      </c>
      <c r="H16" s="8">
        <f t="shared" si="1"/>
        <v>1.8344036697247705</v>
      </c>
      <c r="I16" s="8">
        <f t="shared" si="1"/>
        <v>10.458715596330276</v>
      </c>
      <c r="J16" s="8">
        <f t="shared" si="1"/>
        <v>33.91100917431193</v>
      </c>
      <c r="K16" s="8">
        <f t="shared" si="1"/>
        <v>5.822018348623853</v>
      </c>
      <c r="L16" s="8">
        <f t="shared" si="1"/>
        <v>61.19724770642202</v>
      </c>
      <c r="M16" s="8">
        <f t="shared" si="1"/>
        <v>120.18348623853211</v>
      </c>
      <c r="N16" s="8">
        <f t="shared" si="1"/>
        <v>28.39908256880734</v>
      </c>
      <c r="O16" s="8">
        <f t="shared" si="1"/>
        <v>49.22018348623853</v>
      </c>
      <c r="P16" s="8">
        <f t="shared" si="1"/>
        <v>0.07743119266055046</v>
      </c>
      <c r="Q16" s="8">
        <f t="shared" si="1"/>
        <v>49.07339449541284</v>
      </c>
      <c r="R16" s="8">
        <f t="shared" si="1"/>
        <v>140.5137614678899</v>
      </c>
      <c r="S16" s="8">
        <f t="shared" si="1"/>
        <v>1.0018348623853208</v>
      </c>
      <c r="T16" s="8">
        <f t="shared" si="1"/>
        <v>0.748165137614679</v>
      </c>
      <c r="U16" s="8">
        <f t="shared" si="1"/>
        <v>0.131651376146789</v>
      </c>
      <c r="V16" s="9">
        <f t="shared" si="1"/>
        <v>19.541284403669724</v>
      </c>
    </row>
    <row r="17" spans="1:22" ht="42.75">
      <c r="A17" s="11" t="s">
        <v>37</v>
      </c>
      <c r="B17" s="8">
        <v>100</v>
      </c>
      <c r="C17" s="8">
        <f aca="true" t="shared" si="2" ref="C17:V17">130*C16/100</f>
        <v>369.0747706422018</v>
      </c>
      <c r="D17" s="8">
        <f t="shared" si="2"/>
        <v>50.0845871559633</v>
      </c>
      <c r="E17" s="8">
        <f t="shared" si="2"/>
        <v>60.696880733944965</v>
      </c>
      <c r="F17" s="8">
        <f t="shared" si="2"/>
        <v>11.27422018348624</v>
      </c>
      <c r="G17" s="8">
        <f t="shared" si="2"/>
        <v>8.954495412844036</v>
      </c>
      <c r="H17" s="8">
        <f t="shared" si="2"/>
        <v>2.3847247706422015</v>
      </c>
      <c r="I17" s="8">
        <f t="shared" si="2"/>
        <v>13.59633027522936</v>
      </c>
      <c r="J17" s="8">
        <f t="shared" si="2"/>
        <v>44.08431192660551</v>
      </c>
      <c r="K17" s="8">
        <f t="shared" si="2"/>
        <v>7.568623853211009</v>
      </c>
      <c r="L17" s="8">
        <f t="shared" si="2"/>
        <v>79.55642201834863</v>
      </c>
      <c r="M17" s="8">
        <f t="shared" si="2"/>
        <v>156.23853211009174</v>
      </c>
      <c r="N17" s="8">
        <f t="shared" si="2"/>
        <v>36.91880733944954</v>
      </c>
      <c r="O17" s="8">
        <f t="shared" si="2"/>
        <v>63.98623853211009</v>
      </c>
      <c r="P17" s="8">
        <f t="shared" si="2"/>
        <v>0.1006605504587156</v>
      </c>
      <c r="Q17" s="8">
        <f t="shared" si="2"/>
        <v>63.79541284403669</v>
      </c>
      <c r="R17" s="8">
        <f t="shared" si="2"/>
        <v>182.66788990825688</v>
      </c>
      <c r="S17" s="8">
        <f t="shared" si="2"/>
        <v>1.302385321100917</v>
      </c>
      <c r="T17" s="8">
        <f t="shared" si="2"/>
        <v>0.9726146788990826</v>
      </c>
      <c r="U17" s="8">
        <f t="shared" si="2"/>
        <v>0.1711467889908257</v>
      </c>
      <c r="V17" s="9">
        <f t="shared" si="2"/>
        <v>25.403669724770644</v>
      </c>
    </row>
    <row r="18" spans="1:22" ht="57">
      <c r="A18" s="12" t="s">
        <v>38</v>
      </c>
      <c r="B18" s="13">
        <v>100</v>
      </c>
      <c r="C18" s="14">
        <f>130*C17/100</f>
        <v>479.79720183486234</v>
      </c>
      <c r="D18" s="14">
        <f>130*D17/100-30</f>
        <v>35.10996330275229</v>
      </c>
      <c r="E18" s="14">
        <f aca="true" t="shared" si="3" ref="E18:V18">130*E17/100</f>
        <v>78.90594495412846</v>
      </c>
      <c r="F18" s="14">
        <f t="shared" si="3"/>
        <v>14.65648623853211</v>
      </c>
      <c r="G18" s="14">
        <f t="shared" si="3"/>
        <v>11.640844036697247</v>
      </c>
      <c r="H18" s="14">
        <f t="shared" si="3"/>
        <v>3.100142201834862</v>
      </c>
      <c r="I18" s="14">
        <f t="shared" si="3"/>
        <v>17.675229357798166</v>
      </c>
      <c r="J18" s="14">
        <f t="shared" si="3"/>
        <v>57.30960550458716</v>
      </c>
      <c r="K18" s="14">
        <f t="shared" si="3"/>
        <v>9.839211009174312</v>
      </c>
      <c r="L18" s="14">
        <f t="shared" si="3"/>
        <v>103.42334862385322</v>
      </c>
      <c r="M18" s="14">
        <f t="shared" si="3"/>
        <v>203.11009174311926</v>
      </c>
      <c r="N18" s="14">
        <f t="shared" si="3"/>
        <v>47.9944495412844</v>
      </c>
      <c r="O18" s="14">
        <f t="shared" si="3"/>
        <v>83.18211009174313</v>
      </c>
      <c r="P18" s="14">
        <f t="shared" si="3"/>
        <v>0.13085871559633028</v>
      </c>
      <c r="Q18" s="14">
        <f t="shared" si="3"/>
        <v>82.9340366972477</v>
      </c>
      <c r="R18" s="14">
        <f t="shared" si="3"/>
        <v>237.46825688073395</v>
      </c>
      <c r="S18" s="14">
        <f t="shared" si="3"/>
        <v>1.6931009174311922</v>
      </c>
      <c r="T18" s="14">
        <f t="shared" si="3"/>
        <v>1.2643990825688074</v>
      </c>
      <c r="U18" s="14">
        <f t="shared" si="3"/>
        <v>0.22249082568807338</v>
      </c>
      <c r="V18" s="15">
        <f t="shared" si="3"/>
        <v>33.02477064220184</v>
      </c>
    </row>
    <row r="22" spans="1:21" ht="60">
      <c r="A22" s="16"/>
      <c r="B22" s="17" t="s">
        <v>39</v>
      </c>
      <c r="C22" s="5" t="s">
        <v>40</v>
      </c>
      <c r="D22" s="5" t="s">
        <v>41</v>
      </c>
      <c r="E22" s="5" t="s">
        <v>42</v>
      </c>
      <c r="F22" s="5" t="s">
        <v>43</v>
      </c>
      <c r="G22" s="5" t="s">
        <v>44</v>
      </c>
      <c r="H22" s="5" t="s">
        <v>45</v>
      </c>
      <c r="I22" s="5" t="s">
        <v>46</v>
      </c>
      <c r="J22" s="5" t="s">
        <v>47</v>
      </c>
      <c r="K22" s="5" t="s">
        <v>48</v>
      </c>
      <c r="L22" s="5" t="s">
        <v>49</v>
      </c>
      <c r="M22" s="5" t="s">
        <v>50</v>
      </c>
      <c r="N22" s="5" t="s">
        <v>51</v>
      </c>
      <c r="O22" s="5" t="s">
        <v>52</v>
      </c>
      <c r="P22" s="5" t="s">
        <v>53</v>
      </c>
      <c r="Q22" s="5" t="s">
        <v>54</v>
      </c>
      <c r="R22" s="5" t="s">
        <v>55</v>
      </c>
      <c r="S22" s="5" t="s">
        <v>56</v>
      </c>
      <c r="T22" s="5" t="s">
        <v>57</v>
      </c>
      <c r="U22" s="6" t="s">
        <v>58</v>
      </c>
    </row>
    <row r="23" spans="1:21" ht="14.25">
      <c r="A23" s="18" t="s">
        <v>23</v>
      </c>
      <c r="B23" s="8">
        <f>50*'[1]ΣΥΣΤΑΣΗ ΤΡΟΦΙΜΩΝ'!V6</f>
        <v>0</v>
      </c>
      <c r="C23" s="8">
        <f>50*'[1]ΣΥΣΤΑΣΗ ΤΡΟΦΙΜΩΝ'!W6*0.8</f>
        <v>4</v>
      </c>
      <c r="D23" s="8">
        <f>50*'[1]ΣΥΣΤΑΣΗ ΤΡΟΦΙΜΩΝ'!X6*0.9</f>
        <v>1.35</v>
      </c>
      <c r="E23" s="8">
        <f>50*'[1]ΣΥΣΤΑΣΗ ΤΡΟΦΙΜΩΝ'!Y6</f>
        <v>0</v>
      </c>
      <c r="F23" s="8">
        <f>50*'[1]ΣΥΣΤΑΣΗ ΤΡΟΦΙΜΩΝ'!Z6*0.9</f>
        <v>31.5</v>
      </c>
      <c r="G23" s="8">
        <f>50*'[1]ΣΥΣΤΑΣΗ ΤΡΟΦΙΜΩΝ'!AA6*0.9</f>
        <v>6.75</v>
      </c>
      <c r="H23" s="8">
        <f>50*'[1]ΣΥΣΤΑΣΗ ΤΡΟΦΙΜΩΝ'!AB6</f>
        <v>0</v>
      </c>
      <c r="I23" s="8">
        <f>50*'[1]ΣΥΣΤΑΣΗ ΤΡΟΦΙΜΩΝ'!AC6*0.7</f>
        <v>1085</v>
      </c>
      <c r="J23" s="8">
        <f>50*'[1]ΣΥΣΤΑΣΗ ΤΡΟΦΙΜΩΝ'!AD6</f>
        <v>0</v>
      </c>
      <c r="K23" s="8">
        <f>50*'[1]ΣΥΣΤΑΣΗ ΤΡΟΦΙΜΩΝ'!AE6</f>
        <v>0</v>
      </c>
      <c r="L23" s="8">
        <f>50*'[1]ΣΥΣΤΑΣΗ ΤΡΟΦΙΜΩΝ'!AF6</f>
        <v>0</v>
      </c>
      <c r="M23" s="8">
        <f>50*'[1]ΣΥΣΤΑΣΗ ΤΡΟΦΙΜΩΝ'!AG6</f>
        <v>15</v>
      </c>
      <c r="N23" s="8">
        <f>'[1]ΣΥΣΤΑΣΗ ΤΡΟΦΙΜΩΝ'!AH6</f>
        <v>3.501945525291829</v>
      </c>
      <c r="O23" s="8">
        <f>'[1]ΣΥΣΤΑΣΗ ΤΡΟΦΙΜΩΝ'!AI6</f>
        <v>12.784880489160644</v>
      </c>
      <c r="P23" s="8">
        <f>'[1]ΣΥΣΤΑΣΗ ΤΡΟΦΙΜΩΝ'!AJ6</f>
        <v>83.71317398554753</v>
      </c>
      <c r="Q23" s="8">
        <f>'[1]ΣΥΣΤΑΣΗ ΤΡΟΦΙΜΩΝ'!AK6</f>
        <v>0.500277932184547</v>
      </c>
      <c r="R23" s="8">
        <f>'[1]ΣΥΣΤΑΣΗ ΤΡΟΦΙΜΩΝ'!AL6</f>
        <v>1.556420233463035</v>
      </c>
      <c r="S23" s="8">
        <f>50*'[1]ΣΥΣΤΑΣΗ ΤΡΟΦΙΜΩΝ'!AM6</f>
        <v>10</v>
      </c>
      <c r="T23" s="8">
        <f>50*'[1]ΣΥΣΤΑΣΗ ΤΡΟΦΙΜΩΝ'!AN6</f>
        <v>5</v>
      </c>
      <c r="U23" s="9">
        <f>50*'[1]ΣΥΣΤΑΣΗ ΤΡΟΦΙΜΩΝ'!AO6</f>
        <v>30</v>
      </c>
    </row>
    <row r="24" spans="1:21" ht="14.25">
      <c r="A24" s="7" t="s">
        <v>24</v>
      </c>
      <c r="B24" s="8">
        <f>10*'[1]ΣΥΣΤΑΣΗ ΤΡΟΦΙΜΩΝ'!V78</f>
        <v>0</v>
      </c>
      <c r="C24" s="8">
        <f>10*'[1]ΣΥΣΤΑΣΗ ΤΡΟΦΙΜΩΝ'!W78*0.8</f>
        <v>2.24</v>
      </c>
      <c r="D24" s="8">
        <f>10*'[1]ΣΥΣΤΑΣΗ ΤΡΟΦΙΜΩΝ'!X78*0.9</f>
        <v>0.7200000000000001</v>
      </c>
      <c r="E24" s="8">
        <f>10*'[1]ΣΥΣΤΑΣΗ ΤΡΟΦΙΜΩΝ'!Y78</f>
        <v>0</v>
      </c>
      <c r="F24" s="8">
        <f>10*'[1]ΣΥΣΤΑΣΗ ΤΡΟΦΙΜΩΝ'!Z78*0.9</f>
        <v>29.790000000000003</v>
      </c>
      <c r="G24" s="8">
        <f>10*'[1]ΣΥΣΤΑΣΗ ΤΡΟΦΙΜΩΝ'!AA78*0.9</f>
        <v>0.927</v>
      </c>
      <c r="H24" s="8">
        <f>10*'[1]ΣΥΣΤΑΣΗ ΤΡΟΦΙΜΩΝ'!AB78</f>
        <v>0</v>
      </c>
      <c r="I24" s="8">
        <f>10*'[1]ΣΥΣΤΑΣΗ ΤΡΟΦΙΜΩΝ'!AC78*0.7</f>
        <v>503.99999999999994</v>
      </c>
      <c r="J24" s="8">
        <f>10*'[1]ΣΥΣΤΑΣΗ ΤΡΟΦΙΜΩΝ'!AD78</f>
        <v>0</v>
      </c>
      <c r="K24" s="8">
        <f>10*'[1]ΣΥΣΤΑΣΗ ΤΡΟΦΙΜΩΝ'!AE78</f>
        <v>0</v>
      </c>
      <c r="L24" s="8">
        <f>10*'[1]ΣΥΣΤΑΣΗ ΤΡΟΦΙΜΩΝ'!AF78</f>
        <v>0</v>
      </c>
      <c r="M24" s="8">
        <f>10*'[1]ΣΥΣΤΑΣΗ ΤΡΟΦΙΜΩΝ'!AG78</f>
        <v>0</v>
      </c>
      <c r="N24" s="8">
        <f>'[1]ΣΥΣΤΑΣΗ ΤΡΟΦΙΜΩΝ'!AH78</f>
        <v>2.6250000000000004</v>
      </c>
      <c r="O24" s="8">
        <f>'[1]ΣΥΣΤΑΣΗ ΤΡΟΦΙΜΩΝ'!AI78</f>
        <v>14.088888888888889</v>
      </c>
      <c r="P24" s="8">
        <f>'[1]ΣΥΣΤΑΣΗ ΤΡΟΦΙΜΩΝ'!AJ78</f>
        <v>80.92222222222222</v>
      </c>
      <c r="Q24" s="8">
        <f>'[1]ΣΥΣΤΑΣΗ ΤΡΟΦΙΜΩΝ'!AK78</f>
        <v>0.375</v>
      </c>
      <c r="R24" s="8">
        <f>'[1]ΣΥΣΤΑΣΗ ΤΡΟΦΙΜΩΝ'!AL78</f>
        <v>0</v>
      </c>
      <c r="S24" s="8">
        <f>10*'[1]ΣΥΣΤΑΣΗ ΤΡΟΦΙΜΩΝ'!AM78</f>
        <v>1.5</v>
      </c>
      <c r="T24" s="8">
        <f>10*'[1]ΣΥΣΤΑΣΗ ΤΡΟΦΙΜΩΝ'!AN78</f>
        <v>1.24</v>
      </c>
      <c r="U24" s="9">
        <f>10*'[1]ΣΥΣΤΑΣΗ ΤΡΟΦΙΜΩΝ'!AO78</f>
        <v>4.3</v>
      </c>
    </row>
    <row r="25" spans="1:21" ht="14.25">
      <c r="A25" s="7" t="s">
        <v>25</v>
      </c>
      <c r="B25" s="8" t="str">
        <f>'[1]ΣΥΣΤΑΣΗ ΤΡΟΦΙΜΩΝ'!V139</f>
        <v>n</v>
      </c>
      <c r="C25" s="8">
        <f>0.5*'[1]ΣΥΣΤΑΣΗ ΤΡΟΦΙΜΩΝ'!W139</f>
        <v>0.355</v>
      </c>
      <c r="D25" s="8">
        <f>0.5*'[1]ΣΥΣΤΑΣΗ ΤΡΟΦΙΜΩΝ'!X139</f>
        <v>0.85</v>
      </c>
      <c r="E25" s="8" t="str">
        <f>'[1]ΣΥΣΤΑΣΗ ΤΡΟΦΙΜΩΝ'!Y139</f>
        <v>tr</v>
      </c>
      <c r="F25" s="8">
        <f>0.5*'[1]ΣΥΣΤΑΣΗ ΤΡΟΦΙΜΩΝ'!Z139</f>
        <v>5.5</v>
      </c>
      <c r="G25" s="8">
        <f>0.5*'[1]ΣΥΣΤΑΣΗ ΤΡΟΦΙΜΩΝ'!AA139</f>
        <v>0.3</v>
      </c>
      <c r="H25" s="8" t="str">
        <f>'[1]ΣΥΣΤΑΣΗ ΤΡΟΦΙΜΩΝ'!AB139</f>
        <v>tr</v>
      </c>
      <c r="I25" s="8">
        <f>0.5*'[1]ΣΥΣΤΑΣΗ ΤΡΟΦΙΜΩΝ'!AC139</f>
        <v>625</v>
      </c>
      <c r="J25" s="8" t="str">
        <f>'[1]ΣΥΣΤΑΣΗ ΤΡΟΦΙΜΩΝ'!AD139</f>
        <v>tr</v>
      </c>
      <c r="K25" s="8">
        <f>0.5*'[1]ΣΥΣΤΑΣΗ ΤΡΟΦΙΜΩΝ'!AE139</f>
        <v>0</v>
      </c>
      <c r="L25" s="8">
        <f>0.5*'[1]ΣΥΣΤΑΣΗ ΤΡΟΦΙΜΩΝ'!AF139</f>
        <v>0</v>
      </c>
      <c r="M25" s="8" t="str">
        <f>'[1]ΣΥΣΤΑΣΗ ΤΡΟΦΙΜΩΝ'!AG139</f>
        <v>tr</v>
      </c>
      <c r="N25" s="8">
        <f>'[1]ΣΥΣΤΑΣΗ ΤΡΟΦΙΜΩΝ'!AH139</f>
        <v>6.7924528301886795</v>
      </c>
      <c r="O25" s="8">
        <f>'[1]ΣΥΣΤΑΣΗ ΤΡΟΦΙΜΩΝ'!AI139</f>
        <v>86.0377358490566</v>
      </c>
      <c r="P25" s="8">
        <f>'[1]ΣΥΣΤΑΣΗ ΤΡΟΦΙΜΩΝ'!AJ139</f>
        <v>8.301886792452832</v>
      </c>
      <c r="Q25" s="8">
        <f>'[1]ΣΥΣΤΑΣΗ ΤΡΟΦΙΜΩΝ'!AK139</f>
        <v>0</v>
      </c>
      <c r="R25" s="8">
        <f>'[1]ΣΥΣΤΑΣΗ ΤΡΟΦΙΜΩΝ'!AL139</f>
        <v>0</v>
      </c>
      <c r="S25" s="8" t="str">
        <f>'[1]ΣΥΣΤΑΣΗ ΤΡΟΦΙΜΩΝ'!AM139</f>
        <v>n</v>
      </c>
      <c r="T25" s="8" t="str">
        <f>'[1]ΣΥΣΤΑΣΗ ΤΡΟΦΙΜΩΝ'!AN139</f>
        <v>n</v>
      </c>
      <c r="U25" s="9" t="str">
        <f>'[1]ΣΥΣΤΑΣΗ ΤΡΟΦΙΜΩΝ'!AO139</f>
        <v>n</v>
      </c>
    </row>
    <row r="26" spans="1:21" ht="14.25">
      <c r="A26" s="7" t="s">
        <v>26</v>
      </c>
      <c r="B26" s="19" t="s">
        <v>27</v>
      </c>
      <c r="C26" s="19" t="s">
        <v>27</v>
      </c>
      <c r="D26" s="19" t="s">
        <v>27</v>
      </c>
      <c r="E26" s="19" t="s">
        <v>27</v>
      </c>
      <c r="F26" s="19" t="s">
        <v>27</v>
      </c>
      <c r="G26" s="19" t="s">
        <v>27</v>
      </c>
      <c r="H26" s="19" t="s">
        <v>27</v>
      </c>
      <c r="I26" s="19" t="s">
        <v>27</v>
      </c>
      <c r="J26" s="19" t="s">
        <v>27</v>
      </c>
      <c r="K26" s="19" t="s">
        <v>27</v>
      </c>
      <c r="L26" s="19" t="s">
        <v>27</v>
      </c>
      <c r="M26" s="19" t="s">
        <v>27</v>
      </c>
      <c r="N26" s="8">
        <f>'[1]ΣΥΣΤΑΣΗ ΤΡΟΦΙΜΩΝ'!AH9</f>
        <v>77.66497461928934</v>
      </c>
      <c r="O26" s="8">
        <f>'[1]ΣΥΣΤΑΣΗ ΤΡΟΦΙΜΩΝ'!AI9</f>
        <v>17.64935572042171</v>
      </c>
      <c r="P26" s="8">
        <f>'[1]ΣΥΣΤΑΣΗ ΤΡΟΦΙΜΩΝ'!AJ9</f>
        <v>4.68566966028895</v>
      </c>
      <c r="Q26" s="8">
        <f>'[1]ΣΥΣΤΑΣΗ ΤΡΟΦΙΜΩΝ'!AK9</f>
        <v>0</v>
      </c>
      <c r="R26" s="8">
        <f>'[1]ΣΥΣΤΑΣΗ ΤΡΟΦΙΜΩΝ'!AL9</f>
        <v>0</v>
      </c>
      <c r="S26" s="8">
        <f>10*'[1]ΣΥΣΤΑΣΗ ΤΡΟΦΙΜΩΝ'!AM9</f>
        <v>0</v>
      </c>
      <c r="T26" s="8">
        <f>10*'[1]ΣΥΣΤΑΣΗ ΤΡΟΦΙΜΩΝ'!AN9</f>
        <v>0</v>
      </c>
      <c r="U26" s="9">
        <f>10*'[1]ΣΥΣΤΑΣΗ ΤΡΟΦΙΜΩΝ'!AO9</f>
        <v>0</v>
      </c>
    </row>
    <row r="27" spans="1:21" ht="14.25">
      <c r="A27" s="7" t="s">
        <v>28</v>
      </c>
      <c r="B27" s="8">
        <f>3*'[1]ΣΥΣΤΑΣΗ ΤΡΟΦΙΜΩΝ'!V17</f>
        <v>114</v>
      </c>
      <c r="C27" s="8" t="str">
        <f>'[1]ΣΥΣΤΑΣΗ ΤΡΟΦΙΜΩΝ'!W17</f>
        <v>tr</v>
      </c>
      <c r="D27" s="8">
        <f>3*'[1]ΣΥΣΤΑΣΗ ΤΡΟΦΙΜΩΝ'!X17</f>
        <v>0.06</v>
      </c>
      <c r="E27" s="8">
        <f>3*'[1]ΣΥΣΤΑΣΗ ΤΡΟΦΙΜΩΝ'!Y17</f>
        <v>1290</v>
      </c>
      <c r="F27" s="8" t="str">
        <f>'[1]ΣΥΣΤΑΣΗ ΤΡΟΦΙΜΩΝ'!Z17</f>
        <v>tr</v>
      </c>
      <c r="G27" s="8" t="str">
        <f>'[1]ΣΥΣΤΑΣΗ ΤΡΟΦΙΜΩΝ'!AA17</f>
        <v>tr</v>
      </c>
      <c r="H27" s="8" t="str">
        <f>'[1]ΣΥΣΤΑΣΗ ΤΡΟΦΙΜΩΝ'!AB17</f>
        <v>tr</v>
      </c>
      <c r="I27" s="8" t="str">
        <f>'[1]ΣΥΣΤΑΣΗ ΤΡΟΦΙΜΩΝ'!AC17</f>
        <v>tr</v>
      </c>
      <c r="J27" s="8" t="str">
        <f>'[1]ΣΥΣΤΑΣΗ ΤΡΟΦΙΜΩΝ'!AD17</f>
        <v>tr</v>
      </c>
      <c r="K27" s="8">
        <f>3*'[1]ΣΥΣΤΑΣΗ ΤΡΟΦΙΜΩΝ'!AE17</f>
        <v>2445</v>
      </c>
      <c r="L27" s="8">
        <f>3*'[1]ΣΥΣΤΑΣΗ ΤΡΟΦΙΜΩΝ'!AF17</f>
        <v>2.2800000000000002</v>
      </c>
      <c r="M27" s="8">
        <f>3*'[1]ΣΥΣΤΑΣΗ ΤΡΟΦΙΜΩΝ'!AG17</f>
        <v>6</v>
      </c>
      <c r="N27" s="8">
        <f>'[1]ΣΥΣΤΑΣΗ ΤΡΟΦΙΜΩΝ'!AH17</f>
        <v>99.76933514246947</v>
      </c>
      <c r="O27" s="8">
        <f>3*'[1]ΣΥΣΤΑΣΗ ΤΡΟΦΙΜΩΝ'!AI17</f>
        <v>0.8141112618724559</v>
      </c>
      <c r="P27" s="8">
        <v>0</v>
      </c>
      <c r="Q27" s="8">
        <f>'[1]ΣΥΣΤΑΣΗ ΤΡΟΦΙΜΩΝ'!AK17</f>
        <v>65.94301221166893</v>
      </c>
      <c r="R27" s="8">
        <v>0</v>
      </c>
      <c r="S27" s="8">
        <f>3*'[1]ΣΥΣΤΑΣΗ ΤΡΟΦΙΜΩΝ'!AM17</f>
        <v>162</v>
      </c>
      <c r="T27" s="8">
        <f>3*'[1]ΣΥΣΤΑΣΗ ΤΡΟΦΙΜΩΝ'!AN17</f>
        <v>59.400000000000006</v>
      </c>
      <c r="U27" s="9">
        <f>3*'[1]ΣΥΣΤΑΣΗ ΤΡΟΦΙΜΩΝ'!AO17</f>
        <v>7.800000000000001</v>
      </c>
    </row>
    <row r="28" spans="1:21" ht="14.25">
      <c r="A28" s="7" t="s">
        <v>29</v>
      </c>
      <c r="B28" s="8" t="str">
        <f>'[1]ΣΥΣΤΑΣΗ ΤΡΟΦΙΜΩΝ'!V27</f>
        <v>tr</v>
      </c>
      <c r="C28" s="8">
        <f>'[1]ΣΥΣΤΑΣΗ ΤΡΟΦΙΜΩΝ'!W27</f>
        <v>0</v>
      </c>
      <c r="D28" s="8">
        <f>'[1]ΣΥΣΤΑΣΗ ΤΡΟΦΙΜΩΝ'!X27</f>
        <v>0</v>
      </c>
      <c r="E28" s="8">
        <f>'[1]ΣΥΣΤΑΣΗ ΤΡΟΦΙΜΩΝ'!Y27</f>
        <v>0</v>
      </c>
      <c r="F28" s="8">
        <f>'[1]ΣΥΣΤΑΣΗ ΤΡΟΦΙΜΩΝ'!Z27</f>
        <v>0</v>
      </c>
      <c r="G28" s="8">
        <f>'[1]ΣΥΣΤΑΣΗ ΤΡΟΦΙΜΩΝ'!AA27</f>
        <v>0</v>
      </c>
      <c r="H28" s="8">
        <f>'[1]ΣΥΣΤΑΣΗ ΤΡΟΦΙΜΩΝ'!AB27</f>
        <v>0</v>
      </c>
      <c r="I28" s="8">
        <f>'[1]ΣΥΣΤΑΣΗ ΤΡΟΦΙΜΩΝ'!AC27</f>
        <v>0</v>
      </c>
      <c r="J28" s="8">
        <f>'[1]ΣΥΣΤΑΣΗ ΤΡΟΦΙΜΩΝ'!AD27</f>
        <v>0</v>
      </c>
      <c r="K28" s="8">
        <f>'[1]ΣΥΣΤΑΣΗ ΤΡΟΦΙΜΩΝ'!AE27</f>
        <v>0</v>
      </c>
      <c r="L28" s="8">
        <f>'[1]ΣΥΣΤΑΣΗ ΤΡΟΦΙΜΩΝ'!AF27</f>
        <v>0</v>
      </c>
      <c r="M28" s="8">
        <f>'[1]ΣΥΣΤΑΣΗ ΤΡΟΦΙΜΩΝ'!AG27</f>
        <v>0</v>
      </c>
      <c r="N28" s="8">
        <f>'[1]ΣΥΣΤΑΣΗ ΤΡΟΦΙΜΩΝ'!AH27</f>
        <v>0</v>
      </c>
      <c r="O28" s="8">
        <v>0</v>
      </c>
      <c r="P28" s="8">
        <f>'[1]ΣΥΣΤΑΣΗ ΤΡΟΦΙΜΩΝ'!AJ27</f>
        <v>100</v>
      </c>
      <c r="Q28" s="8">
        <f>'[1]ΣΥΣΤΑΣΗ ΤΡΟΦΙΜΩΝ'!AK27</f>
        <v>0</v>
      </c>
      <c r="R28" s="8">
        <f>'[1]ΣΥΣΤΑΣΗ ΤΡΟΦΙΜΩΝ'!AL27</f>
        <v>100</v>
      </c>
      <c r="S28" s="8">
        <f>4*'[1]ΣΥΣΤΑΣΗ ΤΡΟΦΙΜΩΝ'!AM27</f>
        <v>0</v>
      </c>
      <c r="T28" s="8">
        <f>4*'[1]ΣΥΣΤΑΣΗ ΤΡΟΦΙΜΩΝ'!AN27</f>
        <v>0</v>
      </c>
      <c r="U28" s="9">
        <f>4*'[1]ΣΥΣΤΑΣΗ ΤΡΟΦΙΜΩΝ'!AO27</f>
        <v>0</v>
      </c>
    </row>
    <row r="29" spans="1:21" ht="42.75">
      <c r="A29" s="7" t="s">
        <v>31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9"/>
    </row>
    <row r="30" spans="1:21" ht="14.25">
      <c r="A30" s="7" t="s">
        <v>32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9"/>
    </row>
    <row r="31" spans="1:21" ht="14.25">
      <c r="A31" s="7" t="s">
        <v>33</v>
      </c>
      <c r="B31" s="8">
        <f>30*'[1]ΣΥΣΤΑΣΗ ΤΡΟΦΙΜΩΝ'!V18</f>
        <v>450</v>
      </c>
      <c r="C31" s="8">
        <f>30*'[1]ΣΥΣΤΑΣΗ ΤΡΟΦΙΜΩΝ'!W18*0.6</f>
        <v>0.5399999999999999</v>
      </c>
      <c r="D31" s="8">
        <f>30*'[1]ΣΥΣΤΑΣΗ ΤΡΟΦΙΜΩΝ'!X18</f>
        <v>5.1000000000000005</v>
      </c>
      <c r="E31" s="8">
        <f>30*'[1]ΣΥΣΤΑΣΗ ΤΡΟΦΙΜΩΝ'!Y18</f>
        <v>630</v>
      </c>
      <c r="F31" s="8">
        <f>30*'[1]ΣΥΣΤΑΣΗ ΤΡΟΦΙΜΩΝ'!Z18</f>
        <v>3</v>
      </c>
      <c r="G31" s="8">
        <f>30*'[1]ΣΥΣΤΑΣΗ ΤΡΟΦΙΜΩΝ'!AA18*0.55</f>
        <v>0.99</v>
      </c>
      <c r="H31" s="8">
        <f>30*'[1]ΣΥΣΤΑΣΗ ΤΡΟΦΙΜΩΝ'!AB18*0.3</f>
        <v>3.5999999999999996</v>
      </c>
      <c r="I31" s="8">
        <f>30*'[1]ΣΥΣΤΑΣΗ ΤΡΟΦΙΜΩΝ'!AC18*0.7</f>
        <v>125.99999999999999</v>
      </c>
      <c r="J31" s="8">
        <f>30*'[1]ΣΥΣΤΑΣΗ ΤΡΟΦΙΜΩΝ'!AD18*0.45</f>
        <v>13.5</v>
      </c>
      <c r="K31" s="8">
        <f>30*'[1]ΣΥΣΤΑΣΗ ΤΡΟΦΙΜΩΝ'!AE18</f>
        <v>1560</v>
      </c>
      <c r="L31" s="8">
        <f>30*'[1]ΣΥΣΤΑΣΗ ΤΡΟΦΙΜΩΝ'!AF18</f>
        <v>0.8999999999999999</v>
      </c>
      <c r="M31" s="8">
        <f>30*'[1]ΣΥΣΤΑΣΗ ΤΡΟΦΙΜΩΝ'!AG18</f>
        <v>2.6999999999999997</v>
      </c>
      <c r="N31" s="8">
        <f>'[1]ΣΥΣΤΑΣΗ ΤΡΟΦΙΜΩΝ'!AH18</f>
        <v>53.18181818181818</v>
      </c>
      <c r="O31" s="8">
        <f>'[1]ΣΥΣΤΑΣΗ ΤΡΟΦΙΜΩΝ'!AI18</f>
        <v>19.393939393939394</v>
      </c>
      <c r="P31" s="8">
        <f>'[1]ΣΥΣΤΑΣΗ ΤΡΟΦΙΜΩΝ'!AJ18</f>
        <v>29.09090909090909</v>
      </c>
      <c r="Q31" s="8">
        <f>'[1]ΣΥΣΤΑΣΗ ΤΡΟΦΙΜΩΝ'!AK18</f>
        <v>32.72727272727273</v>
      </c>
      <c r="R31" s="8">
        <f>'[1]ΣΥΣΤΑΣΗ ΤΡΟΦΙΜΩΝ'!AL18</f>
        <v>29.09090909090909</v>
      </c>
      <c r="S31" s="8">
        <f>30*'[1]ΣΥΣΤΑΣΗ ΤΡΟΦΙΜΩΝ'!AM18</f>
        <v>72</v>
      </c>
      <c r="T31" s="8">
        <f>30*'[1]ΣΥΣΤΑΣΗ ΤΡΟΦΙΜΩΝ'!AN18</f>
        <v>33</v>
      </c>
      <c r="U31" s="9">
        <f>30*'[1]ΣΥΣΤΑΣΗ ΤΡΟΦΙΜΩΝ'!AO18</f>
        <v>3</v>
      </c>
    </row>
    <row r="32" spans="1:21" ht="14.25">
      <c r="A32" s="7" t="s">
        <v>34</v>
      </c>
      <c r="B32" s="8" t="str">
        <f>'[1]ΣΥΣΤΑΣΗ ΤΡΟΦΙΜΩΝ'!V77</f>
        <v>n</v>
      </c>
      <c r="C32" s="8">
        <f>1.5*'[1]ΣΥΣΤΑΣΗ ΤΡΟΦΙΜΩΝ'!W77</f>
        <v>1.395</v>
      </c>
      <c r="D32" s="8">
        <f>1.5*'[1]ΣΥΣΤΑΣΗ ΤΡΟΦΙΜΩΝ'!X77</f>
        <v>0.255</v>
      </c>
      <c r="E32" s="8">
        <f>1.5*'[1]ΣΥΣΤΑΣΗ ΤΡΟΦΙΜΩΝ'!Y77</f>
        <v>9</v>
      </c>
      <c r="F32" s="8">
        <f>1.5*'[1]ΣΥΣΤΑΣΗ ΤΡΟΦΙΜΩΝ'!Z77</f>
        <v>7.5</v>
      </c>
      <c r="G32" s="8">
        <f>1.5*'[1]ΣΥΣΤΑΣΗ ΤΡΟΦΙΜΩΝ'!AA77</f>
        <v>1.125</v>
      </c>
      <c r="H32" s="8">
        <f>1.5*'[1]ΣΥΣΤΑΣΗ ΤΡΟΦΙΜΩΝ'!AB77</f>
        <v>0</v>
      </c>
      <c r="I32" s="8">
        <f>1.5*'[1]ΣΥΣΤΑΣΗ ΤΡΟΦΙΜΩΝ'!AC77</f>
        <v>145.5</v>
      </c>
      <c r="J32" s="8">
        <f>1.5*'[1]ΣΥΣΤΑΣΗ ΤΡΟΦΙΜΩΝ'!AD77</f>
        <v>0</v>
      </c>
      <c r="K32" s="8">
        <f>1.5*'[1]ΣΥΣΤΑΣΗ ΤΡΟΦΙΜΩΝ'!AE77</f>
        <v>0</v>
      </c>
      <c r="L32" s="8">
        <f>1.5*'[1]ΣΥΣΤΑΣΗ ΤΡΟΦΙΜΩΝ'!AF77</f>
        <v>0</v>
      </c>
      <c r="M32" s="8">
        <f>1.5*'[1]ΣΥΣΤΑΣΗ ΤΡΟΦΙΜΩΝ'!AG77</f>
        <v>3.795</v>
      </c>
      <c r="N32" s="8">
        <f>'[1]ΣΥΣΤΑΣΗ ΤΡΟΦΙΜΩΝ'!AH77</f>
        <v>1.5802675585284283</v>
      </c>
      <c r="O32" s="8">
        <f>'[1]ΣΥΣΤΑΣΗ ΤΡΟΦΙΜΩΝ'!AI77</f>
        <v>8.481605351170568</v>
      </c>
      <c r="P32" s="8">
        <f>'[1]ΣΥΣΤΑΣΗ ΤΡΟΦΙΜΩΝ'!AJ77</f>
        <v>48.71571906354515</v>
      </c>
      <c r="Q32" s="8">
        <f>'[1]ΣΥΣΤΑΣΗ ΤΡΟΦΙΜΩΝ'!AK77</f>
        <v>12.491638795986622</v>
      </c>
      <c r="R32" s="8">
        <f>'[1]ΣΥΣΤΑΣΗ ΤΡΟΦΙΜΩΝ'!AL77</f>
        <v>0.26755852842809363</v>
      </c>
      <c r="S32" s="8">
        <f>1.5*'[1]ΣΥΣΤΑΣΗ ΤΡΟΦΙΜΩΝ'!AM77</f>
        <v>12.450000000000001</v>
      </c>
      <c r="T32" s="8">
        <f>1.5*'[1]ΣΥΣΤΑΣΗ ΤΡΟΦΙΜΩΝ'!AN77</f>
        <v>32.55</v>
      </c>
      <c r="U32" s="9">
        <f>1.5*'[1]ΣΥΣΤΑΣΗ ΤΡΟΦΙΜΩΝ'!AO77</f>
        <v>38.25</v>
      </c>
    </row>
    <row r="33" spans="1:21" ht="14.25">
      <c r="A33" s="11" t="s">
        <v>35</v>
      </c>
      <c r="B33" s="8">
        <f aca="true" t="shared" si="4" ref="B33:M33">SUM(B23:B32)</f>
        <v>564</v>
      </c>
      <c r="C33" s="8">
        <f t="shared" si="4"/>
        <v>8.530000000000001</v>
      </c>
      <c r="D33" s="8">
        <f t="shared" si="4"/>
        <v>8.335000000000003</v>
      </c>
      <c r="E33" s="8">
        <f t="shared" si="4"/>
        <v>1929</v>
      </c>
      <c r="F33" s="8">
        <f t="shared" si="4"/>
        <v>77.29</v>
      </c>
      <c r="G33" s="8">
        <f t="shared" si="4"/>
        <v>10.091999999999999</v>
      </c>
      <c r="H33" s="8">
        <f t="shared" si="4"/>
        <v>3.5999999999999996</v>
      </c>
      <c r="I33" s="8">
        <f t="shared" si="4"/>
        <v>2485.5</v>
      </c>
      <c r="J33" s="8">
        <f t="shared" si="4"/>
        <v>13.5</v>
      </c>
      <c r="K33" s="8">
        <f t="shared" si="4"/>
        <v>4005</v>
      </c>
      <c r="L33" s="8">
        <f t="shared" si="4"/>
        <v>3.18</v>
      </c>
      <c r="M33" s="8">
        <f t="shared" si="4"/>
        <v>27.494999999999997</v>
      </c>
      <c r="N33" s="20">
        <f>9*G15*100/C15</f>
        <v>21.8358081142654</v>
      </c>
      <c r="O33" s="20">
        <f>4*F15*100/C15</f>
        <v>12.218900971062029</v>
      </c>
      <c r="P33" s="20">
        <f>4*E15*100/C15</f>
        <v>65.7827470876218</v>
      </c>
      <c r="Q33" s="8">
        <f>9*S33*100/C15</f>
        <v>7.502060073354768</v>
      </c>
      <c r="R33" s="8">
        <f>4*K15*100/C15</f>
        <v>8.202808162737716</v>
      </c>
      <c r="S33" s="8">
        <f>SUM(S23:S32)</f>
        <v>257.95</v>
      </c>
      <c r="T33" s="8">
        <f>SUM(T23:T32)</f>
        <v>131.19</v>
      </c>
      <c r="U33" s="9">
        <f>SUM(U23:U32)</f>
        <v>83.35</v>
      </c>
    </row>
    <row r="34" spans="1:21" ht="28.5">
      <c r="A34" s="11" t="s">
        <v>36</v>
      </c>
      <c r="B34" s="8">
        <f aca="true" t="shared" si="5" ref="B34:M34">100*B33/$B$15</f>
        <v>5.174311926605505</v>
      </c>
      <c r="C34" s="8">
        <f t="shared" si="5"/>
        <v>0.07825688073394496</v>
      </c>
      <c r="D34" s="8">
        <f t="shared" si="5"/>
        <v>0.0764678899082569</v>
      </c>
      <c r="E34" s="8">
        <f t="shared" si="5"/>
        <v>17.69724770642202</v>
      </c>
      <c r="F34" s="8">
        <f t="shared" si="5"/>
        <v>0.7090825688073396</v>
      </c>
      <c r="G34" s="8">
        <f t="shared" si="5"/>
        <v>0.09258715596330273</v>
      </c>
      <c r="H34" s="8">
        <f t="shared" si="5"/>
        <v>0.03302752293577981</v>
      </c>
      <c r="I34" s="8">
        <f t="shared" si="5"/>
        <v>22.80275229357798</v>
      </c>
      <c r="J34" s="8">
        <f t="shared" si="5"/>
        <v>0.12385321100917432</v>
      </c>
      <c r="K34" s="8">
        <f t="shared" si="5"/>
        <v>36.74311926605505</v>
      </c>
      <c r="L34" s="8">
        <f t="shared" si="5"/>
        <v>0.029174311926605506</v>
      </c>
      <c r="M34" s="8">
        <f t="shared" si="5"/>
        <v>0.2522477064220183</v>
      </c>
      <c r="N34" s="8"/>
      <c r="O34" s="8"/>
      <c r="P34" s="8"/>
      <c r="Q34" s="8"/>
      <c r="R34" s="8"/>
      <c r="S34" s="8">
        <f>100*S33/$B$15</f>
        <v>2.36651376146789</v>
      </c>
      <c r="T34" s="8">
        <f>100*T33/$B$15</f>
        <v>1.203577981651376</v>
      </c>
      <c r="U34" s="9">
        <f>100*U33/$B$15</f>
        <v>0.7646788990825688</v>
      </c>
    </row>
    <row r="35" spans="1:21" ht="42.75">
      <c r="A35" s="11" t="s">
        <v>37</v>
      </c>
      <c r="B35" s="8">
        <f aca="true" t="shared" si="6" ref="B35:M36">130*B34/100</f>
        <v>6.726605504587156</v>
      </c>
      <c r="C35" s="8">
        <f t="shared" si="6"/>
        <v>0.10173394495412845</v>
      </c>
      <c r="D35" s="8">
        <f t="shared" si="6"/>
        <v>0.09940825688073396</v>
      </c>
      <c r="E35" s="8">
        <f t="shared" si="6"/>
        <v>23.006422018348626</v>
      </c>
      <c r="F35" s="8">
        <f t="shared" si="6"/>
        <v>0.9218073394495414</v>
      </c>
      <c r="G35" s="8">
        <f t="shared" si="6"/>
        <v>0.12036330275229355</v>
      </c>
      <c r="H35" s="8">
        <f t="shared" si="6"/>
        <v>0.04293577981651375</v>
      </c>
      <c r="I35" s="8">
        <f t="shared" si="6"/>
        <v>29.643577981651376</v>
      </c>
      <c r="J35" s="8">
        <f t="shared" si="6"/>
        <v>0.16100917431192663</v>
      </c>
      <c r="K35" s="8">
        <f t="shared" si="6"/>
        <v>47.76605504587156</v>
      </c>
      <c r="L35" s="8">
        <f t="shared" si="6"/>
        <v>0.03792660550458716</v>
      </c>
      <c r="M35" s="8">
        <f t="shared" si="6"/>
        <v>0.32792201834862383</v>
      </c>
      <c r="N35" s="8"/>
      <c r="O35" s="8"/>
      <c r="P35" s="8"/>
      <c r="Q35" s="8"/>
      <c r="R35" s="8"/>
      <c r="S35" s="8">
        <f aca="true" t="shared" si="7" ref="S35:U36">130*S34/100</f>
        <v>3.076467889908257</v>
      </c>
      <c r="T35" s="8">
        <f t="shared" si="7"/>
        <v>1.5646513761467888</v>
      </c>
      <c r="U35" s="9">
        <f t="shared" si="7"/>
        <v>0.9940825688073395</v>
      </c>
    </row>
    <row r="36" spans="1:21" ht="57">
      <c r="A36" s="12" t="s">
        <v>38</v>
      </c>
      <c r="B36" s="14">
        <f t="shared" si="6"/>
        <v>8.744587155963304</v>
      </c>
      <c r="C36" s="14">
        <f t="shared" si="6"/>
        <v>0.132254128440367</v>
      </c>
      <c r="D36" s="14">
        <f t="shared" si="6"/>
        <v>0.12923073394495416</v>
      </c>
      <c r="E36" s="14">
        <f t="shared" si="6"/>
        <v>29.90834862385321</v>
      </c>
      <c r="F36" s="14">
        <f t="shared" si="6"/>
        <v>1.1983495412844039</v>
      </c>
      <c r="G36" s="14">
        <f t="shared" si="6"/>
        <v>0.15647229357798162</v>
      </c>
      <c r="H36" s="14">
        <f t="shared" si="6"/>
        <v>0.05581651376146787</v>
      </c>
      <c r="I36" s="14">
        <f t="shared" si="6"/>
        <v>38.536651376146786</v>
      </c>
      <c r="J36" s="14">
        <f t="shared" si="6"/>
        <v>0.20931192660550463</v>
      </c>
      <c r="K36" s="14">
        <f t="shared" si="6"/>
        <v>62.09587155963303</v>
      </c>
      <c r="L36" s="14">
        <f t="shared" si="6"/>
        <v>0.0493045871559633</v>
      </c>
      <c r="M36" s="14">
        <f t="shared" si="6"/>
        <v>0.426298623853211</v>
      </c>
      <c r="N36" s="14"/>
      <c r="O36" s="14"/>
      <c r="P36" s="14"/>
      <c r="Q36" s="14"/>
      <c r="R36" s="14"/>
      <c r="S36" s="14">
        <f t="shared" si="7"/>
        <v>3.999408256880734</v>
      </c>
      <c r="T36" s="14">
        <f t="shared" si="7"/>
        <v>2.0340467889908256</v>
      </c>
      <c r="U36" s="15">
        <f t="shared" si="7"/>
        <v>1.2923073394495412</v>
      </c>
    </row>
  </sheetData>
  <sheetProtection/>
  <mergeCells count="2">
    <mergeCell ref="A1:D1"/>
    <mergeCell ref="A2:B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2011-08-06T06:03:49Z</dcterms:created>
  <dcterms:modified xsi:type="dcterms:W3CDTF">2011-08-06T06:04:06Z</dcterms:modified>
  <cp:category/>
  <cp:version/>
  <cp:contentType/>
  <cp:contentStatus/>
</cp:coreProperties>
</file>