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Πατάτες με κρεμμύδι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<sst xmlns="http://schemas.openxmlformats.org/spreadsheetml/2006/main" count="64" uniqueCount="52">
  <si>
    <t>ΠΑΤΑΤΕΣ ΜΕ ΚΡΕΜΜΥΔΙΑ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</si>
  <si>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</si>
  <si>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</si>
  <si>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</si>
  <si>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</si>
  <si>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</si>
  <si>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</si>
  <si>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</si>
  <si>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</si>
  <si>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</si>
  <si>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</si>
  <si>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</si>
  <si>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</si>
  <si>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</si>
  <si>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</si>
  <si>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</si>
  <si>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</si>
  <si>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</si>
  <si>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</si>
  <si>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</si>
  <si>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</si>
  <si>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</si>
  <si>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</si>
  <si>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3 πατάτες κομμένες σε κύβους (600g με φλούδα)</t>
  </si>
  <si>
    <t>λάδι για τηγάνισμα</t>
  </si>
  <si>
    <t>1 δέσμη κρεμμυδάκια (50g ακαθάριστο)</t>
  </si>
  <si>
    <t>-</t>
  </si>
  <si>
    <t>tr</t>
  </si>
  <si>
    <t>αλάτι</t>
  </si>
  <si>
    <t>πιπέρι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</si>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</sst>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56" applyNumberFormat="1" applyFont="1" applyBorder="1" applyAlignment="1">
      <alignment wrapText="1"/>
      <protection/>
    </xf>
    <xf numFmtId="2" fontId="0" fillId="0" borderId="19" xfId="56" applyNumberFormat="1" applyFont="1" applyBorder="1">
      <alignment/>
      <protection/>
    </xf>
    <xf numFmtId="2" fontId="0" fillId="0" borderId="2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43">
          <cell r="B43">
            <v>23</v>
          </cell>
          <cell r="C43">
            <v>92.2</v>
          </cell>
          <cell r="D43">
            <v>3</v>
          </cell>
          <cell r="E43">
            <v>2</v>
          </cell>
          <cell r="F43">
            <v>0.5</v>
          </cell>
          <cell r="G43">
            <v>1.5</v>
          </cell>
          <cell r="H43">
            <v>0</v>
          </cell>
          <cell r="I43">
            <v>0.2</v>
          </cell>
          <cell r="J43">
            <v>2.8</v>
          </cell>
          <cell r="K43">
            <v>39</v>
          </cell>
          <cell r="L43">
            <v>29</v>
          </cell>
          <cell r="M43">
            <v>12</v>
          </cell>
          <cell r="P43">
            <v>7</v>
          </cell>
          <cell r="Q43">
            <v>260</v>
          </cell>
          <cell r="R43">
            <v>1.9</v>
          </cell>
          <cell r="S43">
            <v>0.4</v>
          </cell>
          <cell r="T43">
            <v>0.06</v>
          </cell>
          <cell r="W43">
            <v>0.05</v>
          </cell>
          <cell r="X43">
            <v>0.03</v>
          </cell>
          <cell r="Y43">
            <v>620</v>
          </cell>
          <cell r="Z43">
            <v>0.5</v>
          </cell>
          <cell r="AA43">
            <v>0.13</v>
          </cell>
          <cell r="AB43">
            <v>0</v>
          </cell>
          <cell r="AC43">
            <v>54</v>
          </cell>
          <cell r="AD43">
            <v>26</v>
          </cell>
          <cell r="AE43">
            <v>0</v>
          </cell>
          <cell r="AF43">
            <v>0</v>
          </cell>
          <cell r="AG43">
            <v>0.05</v>
          </cell>
          <cell r="AH43">
            <v>19.565217391304348</v>
          </cell>
          <cell r="AI43">
            <v>34.78260869565217</v>
          </cell>
          <cell r="AJ43">
            <v>52.17391304347826</v>
          </cell>
          <cell r="AK43">
            <v>3.9130434782608696</v>
          </cell>
          <cell r="AL43">
            <v>48.69565217391305</v>
          </cell>
          <cell r="AM43">
            <v>0.1</v>
          </cell>
          <cell r="AN43">
            <v>0.1</v>
          </cell>
          <cell r="AO43">
            <v>0.2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O61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70" zoomScaleNormal="70" zoomScalePageLayoutView="70" workbookViewId="0" topLeftCell="A1">
      <selection activeCell="A1" sqref="A1:D2"/>
    </sheetView>
  </sheetViews>
  <sheetFormatPr defaultColWidth="9.140625" defaultRowHeight="15"/>
  <cols>
    <col min="1" max="1" width="24.7109375" style="21" customWidth="1"/>
    <col min="2" max="3" width="9.140625" style="2" customWidth="1"/>
    <col min="4" max="4" width="11.28125" style="2" customWidth="1"/>
    <col min="5" max="5" width="16.28125" style="2" customWidth="1"/>
    <col min="6" max="8" width="9.140625" style="2" customWidth="1"/>
    <col min="9" max="9" width="12.28125" style="2" customWidth="1"/>
    <col min="10" max="12" width="9.140625" style="2" customWidth="1"/>
    <col min="13" max="13" width="13.57421875" style="2" customWidth="1"/>
    <col min="14" max="14" width="11.7109375" style="2" customWidth="1"/>
    <col min="15" max="15" width="11.00390625" style="2" customWidth="1"/>
    <col min="16" max="16" width="14.421875" style="2" customWidth="1"/>
    <col min="17" max="17" width="10.8515625" style="2" customWidth="1"/>
    <col min="18" max="19" width="10.57421875" style="2" customWidth="1"/>
    <col min="20" max="21" width="9.140625" style="2" customWidth="1"/>
    <col min="22" max="22" width="11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" ht="18">
      <c r="A2" s="1" t="s">
        <v>1</v>
      </c>
      <c r="B2" s="1"/>
      <c r="C2" s="1"/>
      <c r="D2" s="1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28.5">
      <c r="A5" s="8" t="s">
        <v>23</v>
      </c>
      <c r="B5" s="9">
        <f>480+480*0.145-480*0.395</f>
        <v>360</v>
      </c>
      <c r="C5" s="9">
        <f>480/80*'[1]ΣΥΣΤΑΣΗ ΤΡΟΦΙΜΩΝ'!B61+0.145*480*9</f>
        <v>1076.4</v>
      </c>
      <c r="D5" s="9">
        <f>480/80*'[1]ΣΥΣΤΑΣΗ ΤΡΟΦΙΜΩΝ'!C61-480*0.395</f>
        <v>284.4</v>
      </c>
      <c r="E5" s="9">
        <f>480/80*'[1]ΣΥΣΤΑΣΗ ΤΡΟΦΙΜΩΝ'!D61</f>
        <v>103.19999999999999</v>
      </c>
      <c r="F5" s="9">
        <f>480/80*'[1]ΣΥΣΤΑΣΗ ΤΡΟΦΙΜΩΝ'!E61</f>
        <v>12.600000000000001</v>
      </c>
      <c r="G5" s="9">
        <f>480/80*'[1]ΣΥΣΤΑΣΗ ΤΡΟΦΙΜΩΝ'!F61+480*0.145</f>
        <v>70.8</v>
      </c>
      <c r="H5" s="9">
        <f>480/80*'[1]ΣΥΣΤΑΣΗ ΤΡΟΦΙΜΩΝ'!G61</f>
        <v>9.600000000000001</v>
      </c>
      <c r="I5" s="9">
        <f>480/80*'[1]ΣΥΣΤΑΣΗ ΤΡΟΦΙΜΩΝ'!H61</f>
        <v>0</v>
      </c>
      <c r="J5" s="9">
        <f>480/80*'[1]ΣΥΣΤΑΣΗ ΤΡΟΦΙΜΩΝ'!I61</f>
        <v>99.60000000000001</v>
      </c>
      <c r="K5" s="9">
        <f>480/80*'[1]ΣΥΣΤΑΣΗ ΤΡΟΦΙΜΩΝ'!J61</f>
        <v>3.5999999999999996</v>
      </c>
      <c r="L5" s="9">
        <f>480/80*'[1]ΣΥΣΤΑΣΗ ΤΡΟΦΙΜΩΝ'!K61</f>
        <v>30</v>
      </c>
      <c r="M5" s="9">
        <f>480/80*'[1]ΣΥΣΤΑΣΗ ΤΡΟΦΙΜΩΝ'!L61</f>
        <v>222</v>
      </c>
      <c r="N5" s="9">
        <f>480/80*'[1]ΣΥΣΤΑΣΗ ΤΡΟΦΙΜΩΝ'!M61</f>
        <v>102</v>
      </c>
      <c r="O5" s="9">
        <f>480/80*'[1]ΣΥΣΤΑΣΗ ΤΡΟΦΙΜΩΝ'!N61</f>
        <v>396</v>
      </c>
      <c r="P5" s="9">
        <f>480/80*'[1]ΣΥΣΤΑΣΗ ΤΡΟΦΙΜΩΝ'!O61</f>
        <v>0.6000000000000001</v>
      </c>
      <c r="Q5" s="9">
        <f>480/80*'[1]ΣΥΣΤΑΣΗ ΤΡΟΦΙΜΩΝ'!P61</f>
        <v>42</v>
      </c>
      <c r="R5" s="9">
        <f>480/80*'[1]ΣΥΣΤΑΣΗ ΤΡΟΦΙΜΩΝ'!Q61</f>
        <v>2160</v>
      </c>
      <c r="S5" s="9">
        <f>480/80*'[1]ΣΥΣΤΑΣΗ ΤΡΟΦΙΜΩΝ'!R61</f>
        <v>2.4000000000000004</v>
      </c>
      <c r="T5" s="9">
        <f>480/80*'[1]ΣΥΣΤΑΣΗ ΤΡΟΦΙΜΩΝ'!S61</f>
        <v>1.7999999999999998</v>
      </c>
      <c r="U5" s="9">
        <f>480/80*'[1]ΣΥΣΤΑΣΗ ΤΡΟΦΙΜΩΝ'!T61</f>
        <v>0.48</v>
      </c>
      <c r="V5" s="10">
        <f>480/80*'[1]ΣΥΣΤΑΣΗ ΤΡΟΦΙΜΩΝ'!U61</f>
        <v>6</v>
      </c>
    </row>
    <row r="6" spans="1:22" ht="14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47" ht="28.5">
      <c r="A7" s="11" t="s">
        <v>25</v>
      </c>
      <c r="B7" s="12">
        <f>34.5-0.289*34.5+0.056*34.5</f>
        <v>26.461499999999997</v>
      </c>
      <c r="C7" s="12">
        <f>34.5/69*'[1]ΣΥΣΤΑΣΗ ΤΡΟΦΙΜΩΝ'!B43</f>
        <v>11.5</v>
      </c>
      <c r="D7" s="12">
        <f>34.5/69*'[1]ΣΥΣΤΑΣΗ ΤΡΟΦΙΜΩΝ'!C43-0.289*34.5</f>
        <v>36.1295</v>
      </c>
      <c r="E7" s="12">
        <f>34.5/69*'[1]ΣΥΣΤΑΣΗ ΤΡΟΦΙΜΩΝ'!D43</f>
        <v>1.5</v>
      </c>
      <c r="F7" s="12">
        <f>34.5/69*'[1]ΣΥΣΤΑΣΗ ΤΡΟΦΙΜΩΝ'!E43</f>
        <v>1</v>
      </c>
      <c r="G7" s="12">
        <f>34.5/69*'[1]ΣΥΣΤΑΣΗ ΤΡΟΦΙΜΩΝ'!F43+0.056*34.5</f>
        <v>2.182</v>
      </c>
      <c r="H7" s="12">
        <f>34.5/69*'[1]ΣΥΣΤΑΣΗ ΤΡΟΦΙΜΩΝ'!G43</f>
        <v>0.75</v>
      </c>
      <c r="I7" s="12">
        <f>34.5/69*'[1]ΣΥΣΤΑΣΗ ΤΡΟΦΙΜΩΝ'!H43</f>
        <v>0</v>
      </c>
      <c r="J7" s="12">
        <f>34.5/69*'[1]ΣΥΣΤΑΣΗ ΤΡΟΦΙΜΩΝ'!I43</f>
        <v>0.1</v>
      </c>
      <c r="K7" s="12">
        <f>34.5/69*'[1]ΣΥΣΤΑΣΗ ΤΡΟΦΙΜΩΝ'!J43</f>
        <v>1.4</v>
      </c>
      <c r="L7" s="12">
        <f>34.5/69*'[1]ΣΥΣΤΑΣΗ ΤΡΟΦΙΜΩΝ'!K43</f>
        <v>19.5</v>
      </c>
      <c r="M7" s="12">
        <f>34.5/69*'[1]ΣΥΣΤΑΣΗ ΤΡΟΦΙΜΩΝ'!L43</f>
        <v>14.5</v>
      </c>
      <c r="N7" s="12">
        <f>34.5/69*'[1]ΣΥΣΤΑΣΗ ΤΡΟΦΙΜΩΝ'!M43</f>
        <v>6</v>
      </c>
      <c r="O7" s="12" t="s">
        <v>26</v>
      </c>
      <c r="P7" s="12" t="s">
        <v>26</v>
      </c>
      <c r="Q7" s="12">
        <f>34.5/69*'[1]ΣΥΣΤΑΣΗ ΤΡΟΦΙΜΩΝ'!P43</f>
        <v>3.5</v>
      </c>
      <c r="R7" s="12">
        <f>34.5/69*'[1]ΣΥΣΤΑΣΗ ΤΡΟΦΙΜΩΝ'!Q43</f>
        <v>130</v>
      </c>
      <c r="S7" s="12">
        <f>34.5/69*'[1]ΣΥΣΤΑΣΗ ΤΡΟΦΙΜΩΝ'!R43</f>
        <v>0.95</v>
      </c>
      <c r="T7" s="12">
        <f>34.5/69*'[1]ΣΥΣΤΑΣΗ ΤΡΟΦΙΜΩΝ'!S43</f>
        <v>0.2</v>
      </c>
      <c r="U7" s="12">
        <f>34.5/69*'[1]ΣΥΣΤΑΣΗ ΤΡΟΦΙΜΩΝ'!T43</f>
        <v>0.03</v>
      </c>
      <c r="V7" s="13" t="s">
        <v>27</v>
      </c>
      <c r="AQ7" s="14"/>
      <c r="AR7" s="14"/>
      <c r="AS7" s="14"/>
      <c r="AT7" s="14"/>
      <c r="AU7" s="14"/>
    </row>
    <row r="8" spans="1:47" ht="14.25">
      <c r="A8" s="11" t="s">
        <v>28</v>
      </c>
      <c r="B8" s="12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1800</v>
      </c>
      <c r="P8" s="12"/>
      <c r="Q8" s="12">
        <v>1200</v>
      </c>
      <c r="R8" s="12"/>
      <c r="S8" s="12"/>
      <c r="T8" s="12"/>
      <c r="U8" s="12"/>
      <c r="V8" s="13"/>
      <c r="AQ8" s="14"/>
      <c r="AR8" s="14"/>
      <c r="AS8" s="14"/>
      <c r="AT8" s="14"/>
      <c r="AU8" s="14"/>
    </row>
    <row r="9" spans="1:22" ht="14.25">
      <c r="A9" s="11" t="s">
        <v>29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1:22" ht="14.25">
      <c r="A10" s="15" t="s">
        <v>30</v>
      </c>
      <c r="B10" s="16">
        <f aca="true" t="shared" si="0" ref="B10:G10">SUM(B5:B9)</f>
        <v>389.4615</v>
      </c>
      <c r="C10" s="16">
        <f t="shared" si="0"/>
        <v>1087.9</v>
      </c>
      <c r="D10" s="16">
        <f t="shared" si="0"/>
        <v>320.5295</v>
      </c>
      <c r="E10" s="16">
        <f t="shared" si="0"/>
        <v>104.69999999999999</v>
      </c>
      <c r="F10" s="16">
        <f t="shared" si="0"/>
        <v>13.600000000000001</v>
      </c>
      <c r="G10" s="16">
        <f t="shared" si="0"/>
        <v>72.982</v>
      </c>
      <c r="H10" s="16">
        <f aca="true" t="shared" si="1" ref="H10:V10">SUM(H5:H9)</f>
        <v>10.350000000000001</v>
      </c>
      <c r="I10" s="16">
        <f t="shared" si="1"/>
        <v>0</v>
      </c>
      <c r="J10" s="16">
        <f t="shared" si="1"/>
        <v>99.7</v>
      </c>
      <c r="K10" s="16">
        <f t="shared" si="1"/>
        <v>5</v>
      </c>
      <c r="L10" s="16">
        <f t="shared" si="1"/>
        <v>49.5</v>
      </c>
      <c r="M10" s="16">
        <f t="shared" si="1"/>
        <v>236.5</v>
      </c>
      <c r="N10" s="16">
        <f t="shared" si="1"/>
        <v>108</v>
      </c>
      <c r="O10" s="16">
        <f t="shared" si="1"/>
        <v>2196</v>
      </c>
      <c r="P10" s="16">
        <f t="shared" si="1"/>
        <v>0.6000000000000001</v>
      </c>
      <c r="Q10" s="16">
        <f t="shared" si="1"/>
        <v>1245.5</v>
      </c>
      <c r="R10" s="16">
        <f t="shared" si="1"/>
        <v>2290</v>
      </c>
      <c r="S10" s="16">
        <f t="shared" si="1"/>
        <v>3.3500000000000005</v>
      </c>
      <c r="T10" s="16">
        <f t="shared" si="1"/>
        <v>1.9999999999999998</v>
      </c>
      <c r="U10" s="16">
        <f t="shared" si="1"/>
        <v>0.51</v>
      </c>
      <c r="V10" s="17">
        <f t="shared" si="1"/>
        <v>6</v>
      </c>
    </row>
    <row r="11" spans="1:22" ht="28.5">
      <c r="A11" s="18" t="s">
        <v>31</v>
      </c>
      <c r="B11" s="19">
        <v>100</v>
      </c>
      <c r="C11" s="19">
        <f aca="true" t="shared" si="2" ref="C11:V11">100*C10/$B$10</f>
        <v>279.33441431309643</v>
      </c>
      <c r="D11" s="19">
        <f t="shared" si="2"/>
        <v>82.30068954184173</v>
      </c>
      <c r="E11" s="19">
        <f t="shared" si="2"/>
        <v>26.883273442946216</v>
      </c>
      <c r="F11" s="19">
        <f t="shared" si="2"/>
        <v>3.4920011349003692</v>
      </c>
      <c r="G11" s="19">
        <f t="shared" si="2"/>
        <v>18.739207854948436</v>
      </c>
      <c r="H11" s="19">
        <f t="shared" si="2"/>
        <v>2.6575155695749135</v>
      </c>
      <c r="I11" s="19">
        <f t="shared" si="2"/>
        <v>0</v>
      </c>
      <c r="J11" s="19">
        <f t="shared" si="2"/>
        <v>25.599449496291676</v>
      </c>
      <c r="K11" s="19">
        <f t="shared" si="2"/>
        <v>1.2838239466545474</v>
      </c>
      <c r="L11" s="19">
        <f t="shared" si="2"/>
        <v>12.70985707188002</v>
      </c>
      <c r="M11" s="19">
        <f t="shared" si="2"/>
        <v>60.72487267676009</v>
      </c>
      <c r="N11" s="19">
        <f t="shared" si="2"/>
        <v>27.730597247738224</v>
      </c>
      <c r="O11" s="19">
        <f t="shared" si="2"/>
        <v>563.8554773706772</v>
      </c>
      <c r="P11" s="19">
        <f t="shared" si="2"/>
        <v>0.1540588735985457</v>
      </c>
      <c r="Q11" s="19">
        <f t="shared" si="2"/>
        <v>319.80054511164775</v>
      </c>
      <c r="R11" s="19">
        <f t="shared" si="2"/>
        <v>587.9913675677827</v>
      </c>
      <c r="S11" s="19">
        <f t="shared" si="2"/>
        <v>0.8601620442585469</v>
      </c>
      <c r="T11" s="19">
        <f t="shared" si="2"/>
        <v>0.5135295786618189</v>
      </c>
      <c r="U11" s="19">
        <f t="shared" si="2"/>
        <v>0.13095004255876383</v>
      </c>
      <c r="V11" s="20">
        <f t="shared" si="2"/>
        <v>1.5405887359854569</v>
      </c>
    </row>
    <row r="12" spans="23:47" ht="14.25">
      <c r="W12" s="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5" spans="1:22" ht="45">
      <c r="A15" s="22"/>
      <c r="B15" s="23" t="s">
        <v>32</v>
      </c>
      <c r="C15" s="6" t="s">
        <v>33</v>
      </c>
      <c r="D15" s="6" t="s">
        <v>34</v>
      </c>
      <c r="E15" s="6" t="s">
        <v>35</v>
      </c>
      <c r="F15" s="6" t="s">
        <v>36</v>
      </c>
      <c r="G15" s="6" t="s">
        <v>37</v>
      </c>
      <c r="H15" s="6" t="s">
        <v>38</v>
      </c>
      <c r="I15" s="6" t="s">
        <v>39</v>
      </c>
      <c r="J15" s="6" t="s">
        <v>40</v>
      </c>
      <c r="K15" s="6" t="s">
        <v>41</v>
      </c>
      <c r="L15" s="6" t="s">
        <v>42</v>
      </c>
      <c r="M15" s="6" t="s">
        <v>43</v>
      </c>
      <c r="N15" s="6" t="s">
        <v>44</v>
      </c>
      <c r="O15" s="6" t="s">
        <v>45</v>
      </c>
      <c r="P15" s="6" t="s">
        <v>46</v>
      </c>
      <c r="Q15" s="6" t="s">
        <v>47</v>
      </c>
      <c r="R15" s="6" t="s">
        <v>48</v>
      </c>
      <c r="S15" s="6" t="s">
        <v>49</v>
      </c>
      <c r="T15" s="6" t="s">
        <v>50</v>
      </c>
      <c r="U15" s="7" t="s">
        <v>51</v>
      </c>
      <c r="V15" s="3"/>
    </row>
    <row r="16" spans="1:21" ht="28.5">
      <c r="A16" s="8" t="s">
        <v>23</v>
      </c>
      <c r="B16" s="9">
        <f>480/80*'[1]ΣΥΣΤΑΣΗ ΤΡΟΦΙΜΩΝ'!V61</f>
        <v>18</v>
      </c>
      <c r="C16" s="9">
        <f>480/80*'[1]ΣΥΣΤΑΣΗ ΤΡΟΦΙΜΩΝ'!W61*0.8</f>
        <v>1.008</v>
      </c>
      <c r="D16" s="9">
        <f>480/80*'[1]ΣΥΣΤΑΣΗ ΤΡΟΦΙΜΩΝ'!X61*0.95</f>
        <v>0.11399999999999999</v>
      </c>
      <c r="E16" s="9" t="s">
        <v>27</v>
      </c>
      <c r="F16" s="9">
        <f>480/80*'[1]ΣΥΣΤΑΣΗ ΤΡΟΦΙΜΩΝ'!Z61*0.95</f>
        <v>3.4199999999999995</v>
      </c>
      <c r="G16" s="9">
        <f>480/80*'[1]ΣΥΣΤΑΣΗ ΤΡΟΦΙΜΩΝ'!AA61*0.95</f>
        <v>2.508</v>
      </c>
      <c r="H16" s="9">
        <f>480/80*'[1]ΣΥΣΤΑΣΗ ΤΡΟΦΙΜΩΝ'!AB61</f>
        <v>0</v>
      </c>
      <c r="I16" s="9">
        <f>480/80*'[1]ΣΥΣΤΑΣΗ ΤΡΟΦΙΜΩΝ'!AC61*0.75</f>
        <v>157.5</v>
      </c>
      <c r="J16" s="9">
        <f>480/80*'[1]ΣΥΣΤΑΣΗ ΤΡΟΦΙΜΩΝ'!AD61*0.8</f>
        <v>52.800000000000004</v>
      </c>
      <c r="K16" s="9">
        <f>480/80*'[1]ΣΥΣΤΑΣΗ ΤΡΟΦΙΜΩΝ'!AE61</f>
        <v>0</v>
      </c>
      <c r="L16" s="9">
        <f>480/80*'[1]ΣΥΣΤΑΣΗ ΤΡΟΦΙΜΩΝ'!AF61</f>
        <v>0</v>
      </c>
      <c r="M16" s="9">
        <f>480/80*'[1]ΣΥΣΤΑΣΗ ΤΡΟΦΙΜΩΝ'!AG61</f>
        <v>0.36</v>
      </c>
      <c r="N16" s="9">
        <f>'[1]ΣΥΣΤΑΣΗ ΤΡΟΦΙΜΩΝ'!AH61</f>
        <v>2.4</v>
      </c>
      <c r="O16" s="9">
        <f>'[1]ΣΥΣΤΑΣΗ ΤΡΟΦΙΜΩΝ'!AI61</f>
        <v>11.2</v>
      </c>
      <c r="P16" s="9">
        <f>'[1]ΣΥΣΤΑΣΗ ΤΡΟΦΙΜΩΝ'!AJ61</f>
        <v>91.73333333333333</v>
      </c>
      <c r="Q16" s="9">
        <f>'[1]ΣΥΣΤΑΣΗ ΤΡΟΦΙΜΩΝ'!AK61</f>
        <v>0</v>
      </c>
      <c r="R16" s="9">
        <f>'[1]ΣΥΣΤΑΣΗ ΤΡΟΦΙΜΩΝ'!AL61</f>
        <v>3.2</v>
      </c>
      <c r="S16" s="9" t="s">
        <v>27</v>
      </c>
      <c r="T16" s="9" t="s">
        <v>27</v>
      </c>
      <c r="U16" s="10">
        <f>480/80*'[1]ΣΥΣΤΑΣΗ ΤΡΟΦΙΜΩΝ'!AO61</f>
        <v>0.6000000000000001</v>
      </c>
    </row>
    <row r="17" spans="1:21" ht="14.25">
      <c r="A17" s="11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28.5">
      <c r="A18" s="11" t="s">
        <v>25</v>
      </c>
      <c r="B18" s="12" t="s">
        <v>27</v>
      </c>
      <c r="C18" s="12">
        <f>34.5/69*'[1]ΣΥΣΤΑΣΗ ΤΡΟΦΙΜΩΝ'!W43*0.85</f>
        <v>0.02125</v>
      </c>
      <c r="D18" s="12">
        <f>34.5/69*'[1]ΣΥΣΤΑΣΗ ΤΡΟΦΙΜΩΝ'!X43*0.95</f>
        <v>0.014249999999999999</v>
      </c>
      <c r="E18" s="12">
        <f>34.5/69*'[1]ΣΥΣΤΑΣΗ ΤΡΟΦΙΜΩΝ'!Y43*0.85</f>
        <v>263.5</v>
      </c>
      <c r="F18" s="12">
        <f>34.5/69*'[1]ΣΥΣΤΑΣΗ ΤΡΟΦΙΜΩΝ'!Z43*0.9</f>
        <v>0.225</v>
      </c>
      <c r="G18" s="12">
        <f>34.5/69*'[1]ΣΥΣΤΑΣΗ ΤΡΟΦΙΜΩΝ'!AA43*0.9</f>
        <v>0.0585</v>
      </c>
      <c r="H18" s="12">
        <f>34.5/69*'[1]ΣΥΣΤΑΣΗ ΤΡΟΦΙΜΩΝ'!AB43</f>
        <v>0</v>
      </c>
      <c r="I18" s="12">
        <f>34.5/69*'[1]ΣΥΣΤΑΣΗ ΤΡΟΦΙΜΩΝ'!AC43*0.7</f>
        <v>18.9</v>
      </c>
      <c r="J18" s="12">
        <f>34.5/69*'[1]ΣΥΣΤΑΣΗ ΤΡΟΦΙΜΩΝ'!AD43*0.85</f>
        <v>11.049999999999999</v>
      </c>
      <c r="K18" s="12">
        <f>34.5/69*'[1]ΣΥΣΤΑΣΗ ΤΡΟΦΙΜΩΝ'!AE43</f>
        <v>0</v>
      </c>
      <c r="L18" s="12">
        <f>34.5/69*'[1]ΣΥΣΤΑΣΗ ΤΡΟΦΙΜΩΝ'!AF43</f>
        <v>0</v>
      </c>
      <c r="M18" s="12">
        <f>34.5/69*'[1]ΣΥΣΤΑΣΗ ΤΡΟΦΙΜΩΝ'!AG43</f>
        <v>0.025</v>
      </c>
      <c r="N18" s="12">
        <f>'[1]ΣΥΣΤΑΣΗ ΤΡΟΦΙΜΩΝ'!AH43</f>
        <v>19.565217391304348</v>
      </c>
      <c r="O18" s="12">
        <f>'[1]ΣΥΣΤΑΣΗ ΤΡΟΦΙΜΩΝ'!AI43</f>
        <v>34.78260869565217</v>
      </c>
      <c r="P18" s="12">
        <f>'[1]ΣΥΣΤΑΣΗ ΤΡΟΦΙΜΩΝ'!AJ43</f>
        <v>52.17391304347826</v>
      </c>
      <c r="Q18" s="12">
        <f>'[1]ΣΥΣΤΑΣΗ ΤΡΟΦΙΜΩΝ'!AK43</f>
        <v>3.9130434782608696</v>
      </c>
      <c r="R18" s="12">
        <f>'[1]ΣΥΣΤΑΣΗ ΤΡΟΦΙΜΩΝ'!AL43</f>
        <v>48.69565217391305</v>
      </c>
      <c r="S18" s="12">
        <f>34.5/69*'[1]ΣΥΣΤΑΣΗ ΤΡΟΦΙΜΩΝ'!AM43</f>
        <v>0.05</v>
      </c>
      <c r="T18" s="12">
        <f>34.5/69*'[1]ΣΥΣΤΑΣΗ ΤΡΟΦΙΜΩΝ'!AN43</f>
        <v>0.05</v>
      </c>
      <c r="U18" s="13">
        <f>34.5/69*'[1]ΣΥΣΤΑΣΗ ΤΡΟΦΙΜΩΝ'!AO43</f>
        <v>0.1</v>
      </c>
    </row>
    <row r="19" spans="1:21" ht="14.25">
      <c r="A19" s="11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1:21" ht="14.25">
      <c r="A20" s="1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ht="14.25">
      <c r="A21" s="15" t="s">
        <v>30</v>
      </c>
      <c r="B21" s="16">
        <f aca="true" t="shared" si="3" ref="B21:M21">SUM(B16:B20)</f>
        <v>18</v>
      </c>
      <c r="C21" s="16">
        <f t="shared" si="3"/>
        <v>1.02925</v>
      </c>
      <c r="D21" s="16">
        <f t="shared" si="3"/>
        <v>0.12824999999999998</v>
      </c>
      <c r="E21" s="16">
        <f t="shared" si="3"/>
        <v>263.5</v>
      </c>
      <c r="F21" s="16">
        <f t="shared" si="3"/>
        <v>3.6449999999999996</v>
      </c>
      <c r="G21" s="16">
        <f t="shared" si="3"/>
        <v>2.5665</v>
      </c>
      <c r="H21" s="16">
        <f t="shared" si="3"/>
        <v>0</v>
      </c>
      <c r="I21" s="16">
        <f t="shared" si="3"/>
        <v>176.4</v>
      </c>
      <c r="J21" s="16">
        <f t="shared" si="3"/>
        <v>63.85</v>
      </c>
      <c r="K21" s="16">
        <f t="shared" si="3"/>
        <v>0</v>
      </c>
      <c r="L21" s="16">
        <f t="shared" si="3"/>
        <v>0</v>
      </c>
      <c r="M21" s="16">
        <f t="shared" si="3"/>
        <v>0.385</v>
      </c>
      <c r="N21" s="24">
        <f>9*G10*100/C10</f>
        <v>60.37668903391856</v>
      </c>
      <c r="O21" s="24">
        <f>4*F10*100/C10</f>
        <v>5.000459601066275</v>
      </c>
      <c r="P21" s="24">
        <f>4*E10*100/C10</f>
        <v>38.496185311149915</v>
      </c>
      <c r="Q21" s="12">
        <f>9*S21*100/C10</f>
        <v>0.041364095964702634</v>
      </c>
      <c r="R21" s="12">
        <f>4*K10*100/C10</f>
        <v>1.838404265097895</v>
      </c>
      <c r="S21" s="16">
        <f>SUM(S16:S20)</f>
        <v>0.05</v>
      </c>
      <c r="T21" s="16">
        <f>SUM(T16:T20)</f>
        <v>0.05</v>
      </c>
      <c r="U21" s="17">
        <f>SUM(U16:U20)</f>
        <v>0.7000000000000001</v>
      </c>
    </row>
    <row r="22" spans="1:21" ht="28.5">
      <c r="A22" s="18" t="s">
        <v>31</v>
      </c>
      <c r="B22" s="19">
        <f aca="true" t="shared" si="4" ref="B22:M22">100*B21/$B$10</f>
        <v>4.62176620795637</v>
      </c>
      <c r="C22" s="19">
        <f t="shared" si="4"/>
        <v>0.26427515941883856</v>
      </c>
      <c r="D22" s="19">
        <f t="shared" si="4"/>
        <v>0.03293008423168913</v>
      </c>
      <c r="E22" s="19">
        <f t="shared" si="4"/>
        <v>67.65752198869464</v>
      </c>
      <c r="F22" s="19">
        <f t="shared" si="4"/>
        <v>0.9359076571111649</v>
      </c>
      <c r="G22" s="19">
        <f t="shared" si="4"/>
        <v>0.6589868318177791</v>
      </c>
      <c r="H22" s="19">
        <f t="shared" si="4"/>
        <v>0</v>
      </c>
      <c r="I22" s="19">
        <f t="shared" si="4"/>
        <v>45.29330883797243</v>
      </c>
      <c r="J22" s="19">
        <f t="shared" si="4"/>
        <v>16.39443179877857</v>
      </c>
      <c r="K22" s="19">
        <f t="shared" si="4"/>
        <v>0</v>
      </c>
      <c r="L22" s="19">
        <f t="shared" si="4"/>
        <v>0</v>
      </c>
      <c r="M22" s="19">
        <f t="shared" si="4"/>
        <v>0.09885444389240015</v>
      </c>
      <c r="N22" s="19"/>
      <c r="O22" s="19"/>
      <c r="P22" s="19"/>
      <c r="Q22" s="19"/>
      <c r="R22" s="19"/>
      <c r="S22" s="19">
        <f>100*S21/$B$10</f>
        <v>0.012838239466545474</v>
      </c>
      <c r="T22" s="19">
        <f>100*T21/$B$10</f>
        <v>0.012838239466545474</v>
      </c>
      <c r="U22" s="20">
        <f>100*U21/$B$10</f>
        <v>0.17973535253163664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2011-08-04T15:09:01Z</dcterms:created>
  <dcterms:modified xsi:type="dcterms:W3CDTF">2011-08-04T15:09:37Z</dcterms:modified>
  <cp:category/>
  <cp:version/>
  <cp:contentType/>
  <cp:contentStatus/>
</cp:coreProperties>
</file>