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14235" windowHeight="7680" activeTab="0"/>
  </bookViews>
  <sheets>
    <sheet name="Πατάτες γιαχνί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<sst xmlns="http://schemas.openxmlformats.org/spreadsheetml/2006/main" count="100" uniqueCount="55">
  <si>
    <t>ΠΑΤΑΤΕΣ ΓΙΑΧΝΙ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</si>
  <si>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</si>
  <si>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</si>
  <si>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</si>
  <si>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</si>
  <si>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</si>
  <si>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</si>
  <si>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</si>
  <si>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</si>
  <si>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</si>
  <si>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</si>
  <si>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</si>
  <si>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</si>
  <si>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</si>
  <si>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</si>
  <si>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</si>
  <si>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</si>
  <si>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</si>
  <si>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</si>
  <si>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</si>
  <si>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</si>
  <si>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</si>
  <si>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</si>
  <si>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πατάτες</t>
  </si>
  <si>
    <t>1/2 φλιτζ ελαιόλαδο</t>
  </si>
  <si>
    <t>tr</t>
  </si>
  <si>
    <t>2 κρεμμύδια ψιλοκομμένα</t>
  </si>
  <si>
    <t>5-6 ντομάτες ώριμες</t>
  </si>
  <si>
    <t>λίγη σάλτσα ντομάτας</t>
  </si>
  <si>
    <t xml:space="preserve">αλάτι </t>
  </si>
  <si>
    <t>πιπέρι</t>
  </si>
  <si>
    <t>νερό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</si>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</sst>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7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56" applyNumberFormat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Font="1">
      <alignment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2" fontId="0" fillId="0" borderId="18" xfId="56" applyNumberFormat="1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58">
          <cell r="B58">
            <v>17</v>
          </cell>
          <cell r="C58">
            <v>93.1</v>
          </cell>
          <cell r="D58">
            <v>3.1</v>
          </cell>
          <cell r="E58">
            <v>0.7</v>
          </cell>
          <cell r="F58">
            <v>0.3</v>
          </cell>
          <cell r="G58">
            <v>1.3</v>
          </cell>
          <cell r="H58">
            <v>0</v>
          </cell>
          <cell r="J58">
            <v>3.1</v>
          </cell>
          <cell r="K58">
            <v>7</v>
          </cell>
          <cell r="L58">
            <v>0.5</v>
          </cell>
          <cell r="M58">
            <v>7</v>
          </cell>
          <cell r="N58">
            <v>55</v>
          </cell>
          <cell r="O58">
            <v>0.1</v>
          </cell>
          <cell r="P58">
            <v>9</v>
          </cell>
          <cell r="Q58">
            <v>250</v>
          </cell>
          <cell r="R58">
            <v>0.5</v>
          </cell>
          <cell r="S58">
            <v>0.1</v>
          </cell>
          <cell r="T58">
            <v>0.02</v>
          </cell>
          <cell r="W58">
            <v>0.09</v>
          </cell>
          <cell r="X58">
            <v>0.01</v>
          </cell>
          <cell r="Y58">
            <v>640</v>
          </cell>
          <cell r="Z58">
            <v>1</v>
          </cell>
          <cell r="AA58">
            <v>0.14</v>
          </cell>
          <cell r="AB58">
            <v>0</v>
          </cell>
          <cell r="AC58">
            <v>54</v>
          </cell>
          <cell r="AD58">
            <v>38</v>
          </cell>
          <cell r="AE58">
            <v>0</v>
          </cell>
          <cell r="AF58">
            <v>0</v>
          </cell>
          <cell r="AG58">
            <v>1.22</v>
          </cell>
          <cell r="AH58">
            <v>15.882352941176471</v>
          </cell>
          <cell r="AI58">
            <v>16.470588235294116</v>
          </cell>
          <cell r="AJ58">
            <v>72.94117647058823</v>
          </cell>
          <cell r="AK58">
            <v>5.294117647058823</v>
          </cell>
          <cell r="AL58">
            <v>72.94117647058823</v>
          </cell>
          <cell r="AM58">
            <v>0.1</v>
          </cell>
          <cell r="AN58">
            <v>0.1</v>
          </cell>
          <cell r="AO58">
            <v>0.2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</row>
        <row r="104">
          <cell r="B104">
            <v>15.2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21.05263157894737</v>
          </cell>
          <cell r="AJ104">
            <v>78.94736842105263</v>
          </cell>
          <cell r="AK104">
            <v>0</v>
          </cell>
          <cell r="AL104">
            <v>78.94736842105263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0"/>
  <sheetViews>
    <sheetView tabSelected="1" view="pageLayout" zoomScale="70" zoomScaleNormal="70" zoomScalePageLayoutView="70" workbookViewId="0" topLeftCell="A1">
      <selection activeCell="A37" sqref="A37"/>
    </sheetView>
  </sheetViews>
  <sheetFormatPr defaultColWidth="9.140625" defaultRowHeight="15"/>
  <cols>
    <col min="1" max="1" width="18.8515625" style="22" customWidth="1"/>
    <col min="2" max="3" width="9.140625" style="8" customWidth="1"/>
    <col min="4" max="4" width="11.00390625" style="8" customWidth="1"/>
    <col min="5" max="5" width="15.57421875" style="8" customWidth="1"/>
    <col min="6" max="8" width="9.140625" style="8" customWidth="1"/>
    <col min="9" max="9" width="11.7109375" style="8" customWidth="1"/>
    <col min="10" max="12" width="9.140625" style="8" customWidth="1"/>
    <col min="13" max="13" width="12.57421875" style="8" customWidth="1"/>
    <col min="14" max="14" width="12.28125" style="8" customWidth="1"/>
    <col min="15" max="15" width="10.57421875" style="8" customWidth="1"/>
    <col min="16" max="16" width="13.8515625" style="8" customWidth="1"/>
    <col min="17" max="17" width="10.57421875" style="8" customWidth="1"/>
    <col min="18" max="18" width="11.28125" style="8" customWidth="1"/>
    <col min="19" max="19" width="10.8515625" style="8" customWidth="1"/>
    <col min="20" max="21" width="9.140625" style="8" customWidth="1"/>
    <col min="22" max="22" width="10.421875" style="8" customWidth="1"/>
    <col min="23" max="16384" width="9.140625" style="8" customWidth="1"/>
  </cols>
  <sheetData>
    <row r="1" spans="1:47" s="2" customFormat="1" ht="18">
      <c r="A1" s="1" t="s">
        <v>0</v>
      </c>
      <c r="B1" s="1"/>
      <c r="C1" s="1"/>
      <c r="D1" s="1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" s="2" customFormat="1" ht="18">
      <c r="A2" s="1" t="s">
        <v>1</v>
      </c>
      <c r="B2" s="1"/>
      <c r="C2" s="1"/>
      <c r="D2" s="1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9" t="s">
        <v>23</v>
      </c>
      <c r="B5" s="10">
        <v>800</v>
      </c>
      <c r="C5" s="10">
        <f>8*'[2]ΣΥΣΤΑΣΗ ΤΡΟΦΙΜΩΝ'!B61</f>
        <v>600</v>
      </c>
      <c r="D5" s="10">
        <f>8*'[2]ΣΥΣΤΑΣΗ ΤΡΟΦΙΜΩΝ'!C61</f>
        <v>632</v>
      </c>
      <c r="E5" s="10">
        <f>8*'[2]ΣΥΣΤΑΣΗ ΤΡΟΦΙΜΩΝ'!D61</f>
        <v>137.6</v>
      </c>
      <c r="F5" s="10">
        <f>8*'[2]ΣΥΣΤΑΣΗ ΤΡΟΦΙΜΩΝ'!E61</f>
        <v>16.8</v>
      </c>
      <c r="G5" s="10">
        <f>8*'[2]ΣΥΣΤΑΣΗ ΤΡΟΦΙΜΩΝ'!F61</f>
        <v>1.6</v>
      </c>
      <c r="H5" s="10">
        <f>8*'[2]ΣΥΣΤΑΣΗ ΤΡΟΦΙΜΩΝ'!G61</f>
        <v>12.8</v>
      </c>
      <c r="I5" s="10">
        <f>8*'[2]ΣΥΣΤΑΣΗ ΤΡΟΦΙΜΩΝ'!H61</f>
        <v>0</v>
      </c>
      <c r="J5" s="10">
        <f>8*'[2]ΣΥΣΤΑΣΗ ΤΡΟΦΙΜΩΝ'!I61</f>
        <v>132.8</v>
      </c>
      <c r="K5" s="10">
        <f>8*'[2]ΣΥΣΤΑΣΗ ΤΡΟΦΙΜΩΝ'!J61</f>
        <v>4.8</v>
      </c>
      <c r="L5" s="10">
        <f>8*'[2]ΣΥΣΤΑΣΗ ΤΡΟΦΙΜΩΝ'!K61</f>
        <v>40</v>
      </c>
      <c r="M5" s="10">
        <f>8*'[2]ΣΥΣΤΑΣΗ ΤΡΟΦΙΜΩΝ'!L61</f>
        <v>296</v>
      </c>
      <c r="N5" s="10">
        <f>8*'[2]ΣΥΣΤΑΣΗ ΤΡΟΦΙΜΩΝ'!M61</f>
        <v>136</v>
      </c>
      <c r="O5" s="10">
        <f>8*'[2]ΣΥΣΤΑΣΗ ΤΡΟΦΙΜΩΝ'!N61</f>
        <v>528</v>
      </c>
      <c r="P5" s="10">
        <f>8*'[2]ΣΥΣΤΑΣΗ ΤΡΟΦΙΜΩΝ'!O61</f>
        <v>0.8</v>
      </c>
      <c r="Q5" s="10">
        <f>8*'[2]ΣΥΣΤΑΣΗ ΤΡΟΦΙΜΩΝ'!P61</f>
        <v>56</v>
      </c>
      <c r="R5" s="10">
        <f>8*'[2]ΣΥΣΤΑΣΗ ΤΡΟΦΙΜΩΝ'!Q61</f>
        <v>2880</v>
      </c>
      <c r="S5" s="10">
        <f>8*'[2]ΣΥΣΤΑΣΗ ΤΡΟΦΙΜΩΝ'!R61</f>
        <v>3.2</v>
      </c>
      <c r="T5" s="10">
        <f>8*'[2]ΣΥΣΤΑΣΗ ΤΡΟΦΙΜΩΝ'!S61</f>
        <v>2.4</v>
      </c>
      <c r="U5" s="10">
        <f>8*'[2]ΣΥΣΤΑΣΗ ΤΡΟΦΙΜΩΝ'!T61</f>
        <v>0.64</v>
      </c>
      <c r="V5" s="11">
        <f>8*'[2]ΣΥΣΤΑΣΗ ΤΡΟΦΙΜΩΝ'!U61</f>
        <v>8</v>
      </c>
    </row>
    <row r="6" spans="1:22" ht="14.25">
      <c r="A6" s="12" t="s">
        <v>24</v>
      </c>
      <c r="B6" s="13">
        <v>110</v>
      </c>
      <c r="C6" s="13">
        <f>1.1*'[1]ΣΥΣΤΑΣΗ ΤΡΟΦΙΜΩΝ'!B22</f>
        <v>988.9000000000001</v>
      </c>
      <c r="D6" s="13" t="s">
        <v>25</v>
      </c>
      <c r="E6" s="13" t="s">
        <v>25</v>
      </c>
      <c r="F6" s="13" t="s">
        <v>25</v>
      </c>
      <c r="G6" s="13">
        <f>1.1*'[1]ΣΥΣΤΑΣΗ ΤΡΟΦΙΜΩΝ'!F22</f>
        <v>109.89000000000001</v>
      </c>
      <c r="H6" s="13">
        <f>1.1*'[1]ΣΥΣΤΑΣΗ ΤΡΟΦΙΜΩΝ'!G22</f>
        <v>0</v>
      </c>
      <c r="I6" s="13">
        <f>1.1*'[1]ΣΥΣΤΑΣΗ ΤΡΟΦΙΜΩΝ'!H22</f>
        <v>0</v>
      </c>
      <c r="J6" s="13">
        <f>1.1*'[1]ΣΥΣΤΑΣΗ ΤΡΟΦΙΜΩΝ'!I22</f>
        <v>0</v>
      </c>
      <c r="K6" s="13">
        <f>1.1*'[1]ΣΥΣΤΑΣΗ ΤΡΟΦΙΜΩΝ'!J22</f>
        <v>0</v>
      </c>
      <c r="L6" s="13" t="s">
        <v>25</v>
      </c>
      <c r="M6" s="13" t="s">
        <v>25</v>
      </c>
      <c r="N6" s="13" t="s">
        <v>25</v>
      </c>
      <c r="O6" s="13" t="s">
        <v>25</v>
      </c>
      <c r="P6" s="13" t="s">
        <v>25</v>
      </c>
      <c r="Q6" s="13" t="s">
        <v>25</v>
      </c>
      <c r="R6" s="13" t="s">
        <v>25</v>
      </c>
      <c r="S6" s="13" t="s">
        <v>25</v>
      </c>
      <c r="T6" s="13" t="s">
        <v>25</v>
      </c>
      <c r="U6" s="13" t="s">
        <v>25</v>
      </c>
      <c r="V6" s="14" t="s">
        <v>25</v>
      </c>
    </row>
    <row r="7" spans="1:22" ht="28.5">
      <c r="A7" s="12" t="s">
        <v>26</v>
      </c>
      <c r="B7" s="13">
        <v>170</v>
      </c>
      <c r="C7" s="13">
        <f>1.7*'[1]ΣΥΣΤΑΣΗ ΤΡΟΦΙΜΩΝ'!B108</f>
        <v>61.199999999999996</v>
      </c>
      <c r="D7" s="13">
        <f>1.7*'[1]ΣΥΣΤΑΣΗ ΤΡΟΦΙΜΩΝ'!C108</f>
        <v>151.29999999999998</v>
      </c>
      <c r="E7" s="13">
        <f>1.7*'[1]ΣΥΣΤΑΣΗ ΤΡΟΦΙΜΩΝ'!D108</f>
        <v>13.43</v>
      </c>
      <c r="F7" s="13">
        <f>1.7*'[1]ΣΥΣΤΑΣΗ ΤΡΟΦΙΜΩΝ'!E108</f>
        <v>2.04</v>
      </c>
      <c r="G7" s="13">
        <f>1.7*'[1]ΣΥΣΤΑΣΗ ΤΡΟΦΙΜΩΝ'!F108</f>
        <v>0.34</v>
      </c>
      <c r="H7" s="13">
        <f>1.7*'[1]ΣΥΣΤΑΣΗ ΤΡΟΦΙΜΩΝ'!G108</f>
        <v>2.55</v>
      </c>
      <c r="I7" s="13">
        <f>1.7*'[1]ΣΥΣΤΑΣΗ ΤΡΟΦΙΜΩΝ'!H108</f>
        <v>0</v>
      </c>
      <c r="J7" s="13" t="s">
        <v>25</v>
      </c>
      <c r="K7" s="13">
        <f>1.7*'[1]ΣΥΣΤΑΣΗ ΤΡΟΦΙΜΩΝ'!J108</f>
        <v>9.52</v>
      </c>
      <c r="L7" s="13">
        <f>1.7*'[1]ΣΥΣΤΑΣΗ ΤΡΟΦΙΜΩΝ'!K108</f>
        <v>42.5</v>
      </c>
      <c r="M7" s="13">
        <f>1.7*'[1]ΣΥΣΤΑΣΗ ΤΡΟΦΙΜΩΝ'!L108</f>
        <v>51</v>
      </c>
      <c r="N7" s="13">
        <f>1.7*'[1]ΣΥΣΤΑΣΗ ΤΡΟΦΙΜΩΝ'!M108</f>
        <v>6.8</v>
      </c>
      <c r="O7" s="13">
        <f>1.7*'[1]ΣΥΣΤΑΣΗ ΤΡΟΦΙΜΩΝ'!N108</f>
        <v>42.5</v>
      </c>
      <c r="P7" s="13">
        <f>1.7*'[1]ΣΥΣΤΑΣΗ ΤΡΟΦΙΜΩΝ'!O108</f>
        <v>0.17</v>
      </c>
      <c r="Q7" s="13">
        <f>1.7*'[1]ΣΥΣΤΑΣΗ ΤΡΟΦΙΜΩΝ'!P108</f>
        <v>5.1</v>
      </c>
      <c r="R7" s="13">
        <f>1.7*'[1]ΣΥΣΤΑΣΗ ΤΡΟΦΙΜΩΝ'!Q108</f>
        <v>272</v>
      </c>
      <c r="S7" s="13">
        <f>1.7*'[1]ΣΥΣΤΑΣΗ ΤΡΟΦΙΜΩΝ'!R108</f>
        <v>0.51</v>
      </c>
      <c r="T7" s="13">
        <f>1.7*'[1]ΣΥΣΤΑΣΗ ΤΡΟΦΙΜΩΝ'!S108</f>
        <v>0.34</v>
      </c>
      <c r="U7" s="13">
        <f>1.7*'[1]ΣΥΣΤΑΣΗ ΤΡΟΦΙΜΩΝ'!T108</f>
        <v>0.085</v>
      </c>
      <c r="V7" s="14">
        <f>1.7*'[1]ΣΥΣΤΑΣΗ ΤΡΟΦΙΜΩΝ'!U108</f>
        <v>1.7</v>
      </c>
    </row>
    <row r="8" spans="1:22" ht="14.25">
      <c r="A8" s="12" t="s">
        <v>27</v>
      </c>
      <c r="B8" s="13">
        <v>500</v>
      </c>
      <c r="C8" s="13">
        <f>5*'[1]ΣΥΣΤΑΣΗ ΤΡΟΦΙΜΩΝ'!B58</f>
        <v>85</v>
      </c>
      <c r="D8" s="13">
        <f>5*'[1]ΣΥΣΤΑΣΗ ΤΡΟΦΙΜΩΝ'!C58</f>
        <v>465.5</v>
      </c>
      <c r="E8" s="13">
        <f>5*'[1]ΣΥΣΤΑΣΗ ΤΡΟΦΙΜΩΝ'!D58</f>
        <v>15.5</v>
      </c>
      <c r="F8" s="13">
        <f>5*'[1]ΣΥΣΤΑΣΗ ΤΡΟΦΙΜΩΝ'!E58</f>
        <v>3.5</v>
      </c>
      <c r="G8" s="13">
        <f>5*'[1]ΣΥΣΤΑΣΗ ΤΡΟΦΙΜΩΝ'!F58</f>
        <v>1.5</v>
      </c>
      <c r="H8" s="13">
        <f>5*'[1]ΣΥΣΤΑΣΗ ΤΡΟΦΙΜΩΝ'!G58</f>
        <v>6.5</v>
      </c>
      <c r="I8" s="13">
        <f>5*'[1]ΣΥΣΤΑΣΗ ΤΡΟΦΙΜΩΝ'!H58</f>
        <v>0</v>
      </c>
      <c r="J8" s="13" t="s">
        <v>25</v>
      </c>
      <c r="K8" s="13">
        <f>5*'[1]ΣΥΣΤΑΣΗ ΤΡΟΦΙΜΩΝ'!J58</f>
        <v>15.5</v>
      </c>
      <c r="L8" s="13">
        <f>5*'[1]ΣΥΣΤΑΣΗ ΤΡΟΦΙΜΩΝ'!K58</f>
        <v>35</v>
      </c>
      <c r="M8" s="13">
        <f>5*'[1]ΣΥΣΤΑΣΗ ΤΡΟΦΙΜΩΝ'!L58</f>
        <v>2.5</v>
      </c>
      <c r="N8" s="13">
        <f>5*'[1]ΣΥΣΤΑΣΗ ΤΡΟΦΙΜΩΝ'!M58</f>
        <v>35</v>
      </c>
      <c r="O8" s="13">
        <f>5*'[1]ΣΥΣΤΑΣΗ ΤΡΟΦΙΜΩΝ'!N58</f>
        <v>275</v>
      </c>
      <c r="P8" s="13">
        <f>5*'[1]ΣΥΣΤΑΣΗ ΤΡΟΦΙΜΩΝ'!O58</f>
        <v>0.5</v>
      </c>
      <c r="Q8" s="13">
        <f>5*'[1]ΣΥΣΤΑΣΗ ΤΡΟΦΙΜΩΝ'!P58</f>
        <v>45</v>
      </c>
      <c r="R8" s="13">
        <f>5*'[1]ΣΥΣΤΑΣΗ ΤΡΟΦΙΜΩΝ'!Q58</f>
        <v>1250</v>
      </c>
      <c r="S8" s="13">
        <f>5*'[1]ΣΥΣΤΑΣΗ ΤΡΟΦΙΜΩΝ'!R58</f>
        <v>2.5</v>
      </c>
      <c r="T8" s="13">
        <f>5*'[1]ΣΥΣΤΑΣΗ ΤΡΟΦΙΜΩΝ'!S58</f>
        <v>0.5</v>
      </c>
      <c r="U8" s="13">
        <f>5*'[1]ΣΥΣΤΑΣΗ ΤΡΟΦΙΜΩΝ'!T58</f>
        <v>0.1</v>
      </c>
      <c r="V8" s="14" t="s">
        <v>25</v>
      </c>
    </row>
    <row r="9" spans="1:22" ht="14.25">
      <c r="A9" s="12" t="s">
        <v>28</v>
      </c>
      <c r="B9" s="13">
        <v>44</v>
      </c>
      <c r="C9" s="13">
        <f>0.44*'[2]ΣΥΣΤΑΣΗ ΤΡΟΦΙΜΩΝ'!B104</f>
        <v>6.688</v>
      </c>
      <c r="D9" s="13">
        <f>0.44*'[2]ΣΥΣΤΑΣΗ ΤΡΟΦΙΜΩΝ'!C104-14</f>
        <v>27.272</v>
      </c>
      <c r="E9" s="13">
        <f>0.44*'[2]ΣΥΣΤΑΣΗ ΤΡΟΦΙΜΩΝ'!D104</f>
        <v>1.32</v>
      </c>
      <c r="F9" s="13">
        <f>0.44*'[2]ΣΥΣΤΑΣΗ ΤΡΟΦΙΜΩΝ'!E104</f>
        <v>0.35200000000000004</v>
      </c>
      <c r="G9" s="13" t="s">
        <v>25</v>
      </c>
      <c r="H9" s="13">
        <f>0.44*'[2]ΣΥΣΤΑΣΗ ΤΡΟΦΙΜΩΝ'!G104</f>
        <v>0.264</v>
      </c>
      <c r="I9" s="13">
        <f>0.44*'[2]ΣΥΣΤΑΣΗ ΤΡΟΦΙΜΩΝ'!H104</f>
        <v>0</v>
      </c>
      <c r="J9" s="13" t="s">
        <v>25</v>
      </c>
      <c r="K9" s="13">
        <f>0.44*'[2]ΣΥΣΤΑΣΗ ΤΡΟΦΙΜΩΝ'!J104</f>
        <v>1.32</v>
      </c>
      <c r="L9" s="13">
        <f>0.44*'[2]ΣΥΣΤΑΣΗ ΤΡΟΦΙΜΩΝ'!K104</f>
        <v>4.4</v>
      </c>
      <c r="M9" s="13">
        <f>0.44*'[2]ΣΥΣΤΑΣΗ ΤΡΟΦΙΜΩΝ'!L104</f>
        <v>8.36</v>
      </c>
      <c r="N9" s="13">
        <f>0.44*'[2]ΣΥΣΤΑΣΗ ΤΡΟΦΙΜΩΝ'!M104</f>
        <v>4.4</v>
      </c>
      <c r="O9" s="13">
        <f>0.44*'[2]ΣΥΣΤΑΣΗ ΤΡΟΦΙΜΩΝ'!N104</f>
        <v>176</v>
      </c>
      <c r="P9" s="13">
        <f>0.44*'[2]ΣΥΣΤΑΣΗ ΤΡΟΦΙΜΩΝ'!O104</f>
        <v>0.044000000000000004</v>
      </c>
      <c r="Q9" s="13">
        <f>0.44*'[2]ΣΥΣΤΑΣΗ ΤΡΟΦΙΜΩΝ'!P104</f>
        <v>101.2</v>
      </c>
      <c r="R9" s="13">
        <f>0.44*'[2]ΣΥΣΤΑΣΗ ΤΡΟΦΙΜΩΝ'!Q104</f>
        <v>101.2</v>
      </c>
      <c r="S9" s="13">
        <f>0.44*'[2]ΣΥΣΤΑΣΗ ΤΡΟΦΙΜΩΝ'!R104</f>
        <v>0.17600000000000002</v>
      </c>
      <c r="T9" s="13">
        <f>0.44*'[2]ΣΥΣΤΑΣΗ ΤΡΟΦΙΜΩΝ'!S104</f>
        <v>0.044000000000000004</v>
      </c>
      <c r="U9" s="13">
        <f>0.44*'[2]ΣΥΣΤΑΣΗ ΤΡΟΦΙΜΩΝ'!T104</f>
        <v>0.0264</v>
      </c>
      <c r="V9" s="14" t="s">
        <v>25</v>
      </c>
    </row>
    <row r="10" spans="1:47" ht="14.25">
      <c r="A10" s="12" t="s">
        <v>29</v>
      </c>
      <c r="B10" s="13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3600</v>
      </c>
      <c r="P10" s="13"/>
      <c r="Q10" s="13">
        <v>2400</v>
      </c>
      <c r="R10" s="13"/>
      <c r="S10" s="13"/>
      <c r="T10" s="13"/>
      <c r="U10" s="13"/>
      <c r="V10" s="14"/>
      <c r="AQ10" s="15"/>
      <c r="AR10" s="15"/>
      <c r="AS10" s="15"/>
      <c r="AT10" s="15"/>
      <c r="AU10" s="15"/>
    </row>
    <row r="11" spans="1:47" ht="14.25">
      <c r="A11" s="12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AQ11" s="15"/>
      <c r="AR11" s="15"/>
      <c r="AS11" s="15"/>
      <c r="AT11" s="15"/>
      <c r="AU11" s="15"/>
    </row>
    <row r="12" spans="1:22" ht="14.25">
      <c r="A12" s="12" t="s">
        <v>31</v>
      </c>
      <c r="B12" s="13">
        <v>480</v>
      </c>
      <c r="C12" s="13"/>
      <c r="D12" s="13">
        <v>480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2" ht="14.25">
      <c r="A13" s="16" t="s">
        <v>32</v>
      </c>
      <c r="B13" s="17">
        <f aca="true" t="shared" si="0" ref="B13:V13">SUM(B5:B12)</f>
        <v>2110</v>
      </c>
      <c r="C13" s="17">
        <f t="shared" si="0"/>
        <v>1741.7880000000002</v>
      </c>
      <c r="D13" s="17">
        <f t="shared" si="0"/>
        <v>1756.072</v>
      </c>
      <c r="E13" s="17">
        <f t="shared" si="0"/>
        <v>167.85</v>
      </c>
      <c r="F13" s="17">
        <f t="shared" si="0"/>
        <v>22.692</v>
      </c>
      <c r="G13" s="17">
        <f t="shared" si="0"/>
        <v>113.33000000000001</v>
      </c>
      <c r="H13" s="17">
        <f t="shared" si="0"/>
        <v>22.114</v>
      </c>
      <c r="I13" s="17">
        <f t="shared" si="0"/>
        <v>0</v>
      </c>
      <c r="J13" s="17">
        <f t="shared" si="0"/>
        <v>132.8</v>
      </c>
      <c r="K13" s="17">
        <f t="shared" si="0"/>
        <v>31.14</v>
      </c>
      <c r="L13" s="17">
        <f t="shared" si="0"/>
        <v>121.9</v>
      </c>
      <c r="M13" s="17">
        <f t="shared" si="0"/>
        <v>357.86</v>
      </c>
      <c r="N13" s="17">
        <f t="shared" si="0"/>
        <v>182.20000000000002</v>
      </c>
      <c r="O13" s="17">
        <f t="shared" si="0"/>
        <v>4621.5</v>
      </c>
      <c r="P13" s="17">
        <f t="shared" si="0"/>
        <v>1.5140000000000002</v>
      </c>
      <c r="Q13" s="17">
        <f t="shared" si="0"/>
        <v>2607.3</v>
      </c>
      <c r="R13" s="17">
        <f t="shared" si="0"/>
        <v>4503.2</v>
      </c>
      <c r="S13" s="17">
        <f t="shared" si="0"/>
        <v>6.386</v>
      </c>
      <c r="T13" s="17">
        <f t="shared" si="0"/>
        <v>3.284</v>
      </c>
      <c r="U13" s="17">
        <f t="shared" si="0"/>
        <v>0.8513999999999999</v>
      </c>
      <c r="V13" s="18">
        <f t="shared" si="0"/>
        <v>9.7</v>
      </c>
    </row>
    <row r="14" spans="1:22" ht="28.5">
      <c r="A14" s="16" t="s">
        <v>33</v>
      </c>
      <c r="B14" s="17">
        <v>100</v>
      </c>
      <c r="C14" s="17">
        <f aca="true" t="shared" si="1" ref="C14:V14">100*C13/$B$13</f>
        <v>82.54919431279622</v>
      </c>
      <c r="D14" s="17">
        <f t="shared" si="1"/>
        <v>83.22616113744076</v>
      </c>
      <c r="E14" s="17">
        <f t="shared" si="1"/>
        <v>7.954976303317536</v>
      </c>
      <c r="F14" s="17">
        <f t="shared" si="1"/>
        <v>1.0754502369668246</v>
      </c>
      <c r="G14" s="17">
        <f t="shared" si="1"/>
        <v>5.371090047393365</v>
      </c>
      <c r="H14" s="17">
        <f t="shared" si="1"/>
        <v>1.0480568720379146</v>
      </c>
      <c r="I14" s="17">
        <f t="shared" si="1"/>
        <v>0</v>
      </c>
      <c r="J14" s="17">
        <f t="shared" si="1"/>
        <v>6.293838862559243</v>
      </c>
      <c r="K14" s="17">
        <f t="shared" si="1"/>
        <v>1.475829383886256</v>
      </c>
      <c r="L14" s="17">
        <f t="shared" si="1"/>
        <v>5.777251184834123</v>
      </c>
      <c r="M14" s="17">
        <f t="shared" si="1"/>
        <v>16.960189573459715</v>
      </c>
      <c r="N14" s="17">
        <f t="shared" si="1"/>
        <v>8.635071090047393</v>
      </c>
      <c r="O14" s="17">
        <f t="shared" si="1"/>
        <v>219.02843601895734</v>
      </c>
      <c r="P14" s="17">
        <f t="shared" si="1"/>
        <v>0.07175355450236968</v>
      </c>
      <c r="Q14" s="17">
        <f t="shared" si="1"/>
        <v>123.56872037914694</v>
      </c>
      <c r="R14" s="17">
        <f t="shared" si="1"/>
        <v>213.4218009478673</v>
      </c>
      <c r="S14" s="17">
        <f t="shared" si="1"/>
        <v>0.30265402843601896</v>
      </c>
      <c r="T14" s="17">
        <f t="shared" si="1"/>
        <v>0.15563981042654026</v>
      </c>
      <c r="U14" s="17">
        <f t="shared" si="1"/>
        <v>0.04035071090047393</v>
      </c>
      <c r="V14" s="18">
        <f t="shared" si="1"/>
        <v>0.4597156398104265</v>
      </c>
    </row>
    <row r="15" spans="1:22" ht="42.75">
      <c r="A15" s="19" t="s">
        <v>34</v>
      </c>
      <c r="B15" s="20">
        <v>196.08</v>
      </c>
      <c r="C15" s="20">
        <f>196.08*C14/100</f>
        <v>161.86246020853082</v>
      </c>
      <c r="D15" s="20">
        <f>196.08*D14/100-96.08</f>
        <v>67.10985675829384</v>
      </c>
      <c r="E15" s="20">
        <f aca="true" t="shared" si="2" ref="E15:V15">196.08*E14/100</f>
        <v>15.598117535545025</v>
      </c>
      <c r="F15" s="20">
        <f t="shared" si="2"/>
        <v>2.10874282464455</v>
      </c>
      <c r="G15" s="20">
        <f t="shared" si="2"/>
        <v>10.531633364928911</v>
      </c>
      <c r="H15" s="20">
        <f t="shared" si="2"/>
        <v>2.0550299146919433</v>
      </c>
      <c r="I15" s="20">
        <f t="shared" si="2"/>
        <v>0</v>
      </c>
      <c r="J15" s="20">
        <f t="shared" si="2"/>
        <v>12.340959241706164</v>
      </c>
      <c r="K15" s="20">
        <f t="shared" si="2"/>
        <v>2.8938062559241704</v>
      </c>
      <c r="L15" s="20">
        <f t="shared" si="2"/>
        <v>11.328034123222748</v>
      </c>
      <c r="M15" s="20">
        <f t="shared" si="2"/>
        <v>33.25553971563981</v>
      </c>
      <c r="N15" s="20">
        <f t="shared" si="2"/>
        <v>16.93164739336493</v>
      </c>
      <c r="O15" s="20">
        <f t="shared" si="2"/>
        <v>429.47095734597156</v>
      </c>
      <c r="P15" s="20">
        <f t="shared" si="2"/>
        <v>0.14069436966824647</v>
      </c>
      <c r="Q15" s="20">
        <f t="shared" si="2"/>
        <v>242.29354691943132</v>
      </c>
      <c r="R15" s="20">
        <f t="shared" si="2"/>
        <v>418.4774672985782</v>
      </c>
      <c r="S15" s="20">
        <f t="shared" si="2"/>
        <v>0.593444018957346</v>
      </c>
      <c r="T15" s="20">
        <f t="shared" si="2"/>
        <v>0.30517854028436014</v>
      </c>
      <c r="U15" s="20">
        <f t="shared" si="2"/>
        <v>0.07911967393364928</v>
      </c>
      <c r="V15" s="21">
        <f t="shared" si="2"/>
        <v>0.9014104265402844</v>
      </c>
    </row>
    <row r="16" spans="23:47" ht="14.25">
      <c r="W16" s="23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9" spans="1:22" ht="45">
      <c r="A19" s="25"/>
      <c r="B19" s="26" t="s">
        <v>35</v>
      </c>
      <c r="C19" s="6" t="s">
        <v>36</v>
      </c>
      <c r="D19" s="6" t="s">
        <v>37</v>
      </c>
      <c r="E19" s="6" t="s">
        <v>38</v>
      </c>
      <c r="F19" s="6" t="s">
        <v>39</v>
      </c>
      <c r="G19" s="6" t="s">
        <v>40</v>
      </c>
      <c r="H19" s="6" t="s">
        <v>41</v>
      </c>
      <c r="I19" s="6" t="s">
        <v>42</v>
      </c>
      <c r="J19" s="6" t="s">
        <v>43</v>
      </c>
      <c r="K19" s="6" t="s">
        <v>44</v>
      </c>
      <c r="L19" s="6" t="s">
        <v>45</v>
      </c>
      <c r="M19" s="6" t="s">
        <v>46</v>
      </c>
      <c r="N19" s="6" t="s">
        <v>47</v>
      </c>
      <c r="O19" s="6" t="s">
        <v>48</v>
      </c>
      <c r="P19" s="6" t="s">
        <v>49</v>
      </c>
      <c r="Q19" s="6" t="s">
        <v>50</v>
      </c>
      <c r="R19" s="6" t="s">
        <v>51</v>
      </c>
      <c r="S19" s="6" t="s">
        <v>52</v>
      </c>
      <c r="T19" s="6" t="s">
        <v>53</v>
      </c>
      <c r="U19" s="7" t="s">
        <v>54</v>
      </c>
      <c r="V19" s="23"/>
    </row>
    <row r="20" spans="1:21" ht="14.25">
      <c r="A20" s="9" t="s">
        <v>23</v>
      </c>
      <c r="B20" s="10">
        <f>8*'[2]ΣΥΣΤΑΣΗ ΤΡΟΦΙΜΩΝ'!V61</f>
        <v>24</v>
      </c>
      <c r="C20" s="10">
        <f>8*'[2]ΣΥΣΤΑΣΗ ΤΡΟΦΙΜΩΝ'!W61*0.8</f>
        <v>1.344</v>
      </c>
      <c r="D20" s="10">
        <f>8*'[2]ΣΥΣΤΑΣΗ ΤΡΟΦΙΜΩΝ'!X61*0.95</f>
        <v>0.152</v>
      </c>
      <c r="E20" s="10" t="s">
        <v>25</v>
      </c>
      <c r="F20" s="10">
        <f>8*'[2]ΣΥΣΤΑΣΗ ΤΡΟΦΙΜΩΝ'!Z61*0.95</f>
        <v>4.56</v>
      </c>
      <c r="G20" s="10">
        <f>8*'[2]ΣΥΣΤΑΣΗ ΤΡΟΦΙΜΩΝ'!AA61*0.95</f>
        <v>3.344</v>
      </c>
      <c r="H20" s="10">
        <f>8*'[2]ΣΥΣΤΑΣΗ ΤΡΟΦΙΜΩΝ'!AB61</f>
        <v>0</v>
      </c>
      <c r="I20" s="10">
        <f>8*'[2]ΣΥΣΤΑΣΗ ΤΡΟΦΙΜΩΝ'!AC61*0.9</f>
        <v>252</v>
      </c>
      <c r="J20" s="10">
        <f>8*'[2]ΣΥΣΤΑΣΗ ΤΡΟΦΙΜΩΝ'!AD61*0.8</f>
        <v>70.4</v>
      </c>
      <c r="K20" s="10">
        <f>8*'[2]ΣΥΣΤΑΣΗ ΤΡΟΦΙΜΩΝ'!AE61</f>
        <v>0</v>
      </c>
      <c r="L20" s="10">
        <f>8*'[2]ΣΥΣΤΑΣΗ ΤΡΟΦΙΜΩΝ'!AF61</f>
        <v>0</v>
      </c>
      <c r="M20" s="10">
        <f>8*'[2]ΣΥΣΤΑΣΗ ΤΡΟΦΙΜΩΝ'!AG61</f>
        <v>0.48</v>
      </c>
      <c r="N20" s="10">
        <f>'[2]ΣΥΣΤΑΣΗ ΤΡΟΦΙΜΩΝ'!AH61</f>
        <v>2.4</v>
      </c>
      <c r="O20" s="10">
        <f>'[2]ΣΥΣΤΑΣΗ ΤΡΟΦΙΜΩΝ'!AI61</f>
        <v>11.2</v>
      </c>
      <c r="P20" s="10">
        <f>'[2]ΣΥΣΤΑΣΗ ΤΡΟΦΙΜΩΝ'!AJ61</f>
        <v>91.73333333333333</v>
      </c>
      <c r="Q20" s="10">
        <f>'[2]ΣΥΣΤΑΣΗ ΤΡΟΦΙΜΩΝ'!AK61</f>
        <v>0</v>
      </c>
      <c r="R20" s="10">
        <f>'[2]ΣΥΣΤΑΣΗ ΤΡΟΦΙΜΩΝ'!AL61</f>
        <v>3.2</v>
      </c>
      <c r="S20" s="10" t="s">
        <v>25</v>
      </c>
      <c r="T20" s="10" t="s">
        <v>25</v>
      </c>
      <c r="U20" s="11" t="s">
        <v>25</v>
      </c>
    </row>
    <row r="21" spans="1:21" ht="14.25">
      <c r="A21" s="12" t="s">
        <v>24</v>
      </c>
      <c r="B21" s="13" t="s">
        <v>25</v>
      </c>
      <c r="C21" s="13" t="s">
        <v>25</v>
      </c>
      <c r="D21" s="13" t="s">
        <v>25</v>
      </c>
      <c r="E21" s="13" t="s">
        <v>25</v>
      </c>
      <c r="F21" s="13" t="s">
        <v>25</v>
      </c>
      <c r="G21" s="13" t="s">
        <v>25</v>
      </c>
      <c r="H21" s="13">
        <f>1.1*'[1]ΣΥΣΤΑΣΗ ΤΡΟΦΙΜΩΝ'!AB22</f>
        <v>0</v>
      </c>
      <c r="I21" s="13" t="s">
        <v>25</v>
      </c>
      <c r="J21" s="13">
        <f>1.1*'[1]ΣΥΣΤΑΣΗ ΤΡΟΦΙΜΩΝ'!AD22</f>
        <v>0</v>
      </c>
      <c r="K21" s="13">
        <f>1.1*'[1]ΣΥΣΤΑΣΗ ΤΡΟΦΙΜΩΝ'!AE22</f>
        <v>0</v>
      </c>
      <c r="L21" s="13">
        <f>1.1*'[1]ΣΥΣΤΑΣΗ ΤΡΟΦΙΜΩΝ'!AF22</f>
        <v>0</v>
      </c>
      <c r="M21" s="13">
        <f>1.1*'[1]ΣΥΣΤΑΣΗ ΤΡΟΦΙΜΩΝ'!AG22</f>
        <v>5.61</v>
      </c>
      <c r="N21" s="13">
        <f>'[1]ΣΥΣΤΑΣΗ ΤΡΟΦΙΜΩΝ'!AH22</f>
        <v>100.0111234705228</v>
      </c>
      <c r="O21" s="13">
        <v>0</v>
      </c>
      <c r="P21" s="13">
        <v>0</v>
      </c>
      <c r="Q21" s="13">
        <f>'[1]ΣΥΣΤΑΣΗ ΤΡΟΦΙΜΩΝ'!AK22</f>
        <v>14.015572858731923</v>
      </c>
      <c r="R21" s="13">
        <f>'[1]ΣΥΣΤΑΣΗ ΤΡΟΦΙΜΩΝ'!AL22</f>
        <v>0</v>
      </c>
      <c r="S21" s="13">
        <f>1.1*'[1]ΣΥΣΤΑΣΗ ΤΡΟΦΙΜΩΝ'!AM22</f>
        <v>15.400000000000002</v>
      </c>
      <c r="T21" s="13">
        <f>1.1*'[1]ΣΥΣΤΑΣΗ ΤΡΟΦΙΜΩΝ'!AN22</f>
        <v>76.67000000000002</v>
      </c>
      <c r="U21" s="14">
        <f>1.1*'[1]ΣΥΣΤΑΣΗ ΤΡΟΦΙΜΩΝ'!AO22</f>
        <v>12.32</v>
      </c>
    </row>
    <row r="22" spans="1:21" ht="28.5">
      <c r="A22" s="12" t="s">
        <v>26</v>
      </c>
      <c r="B22" s="13">
        <f>1.7*'[1]ΣΥΣΤΑΣΗ ΤΡΟΦΙΜΩΝ'!V108</f>
        <v>5.1</v>
      </c>
      <c r="C22" s="13">
        <f>1.7*'[1]ΣΥΣΤΑΣΗ ΤΡΟΦΙΜΩΝ'!W108*0.9</f>
        <v>0.1989</v>
      </c>
      <c r="D22" s="13" t="s">
        <v>25</v>
      </c>
      <c r="E22" s="13">
        <f>1.7*'[1]ΣΥΣΤΑΣΗ ΤΡΟΦΙΜΩΝ'!Y108*0.9</f>
        <v>15.3</v>
      </c>
      <c r="F22" s="13">
        <f>1.7*'[1]ΣΥΣΤΑΣΗ ΤΡΟΦΙΜΩΝ'!Z108*0.95</f>
        <v>1.1304999999999998</v>
      </c>
      <c r="G22" s="13">
        <f>1.7*'[1]ΣΥΣΤΑΣΗ ΤΡΟΦΙΜΩΝ'!AA108*0.95</f>
        <v>0.323</v>
      </c>
      <c r="H22" s="13">
        <f>1.7*'[1]ΣΥΣΤΑΣΗ ΤΡΟΦΙΜΩΝ'!AB108</f>
        <v>0</v>
      </c>
      <c r="I22" s="13">
        <f>1.7*'[1]ΣΥΣΤΑΣΗ ΤΡΟΦΙΜΩΝ'!AC108*0.8</f>
        <v>23.12</v>
      </c>
      <c r="J22" s="13">
        <f>1.7*'[1]ΣΥΣΤΑΣΗ ΤΡΟΦΙΜΩΝ'!AD108*0.75</f>
        <v>6.375</v>
      </c>
      <c r="K22" s="13">
        <f>1.7*'[1]ΣΥΣΤΑΣΗ ΤΡΟΦΙΜΩΝ'!AE108</f>
        <v>0</v>
      </c>
      <c r="L22" s="13">
        <f>1.7*'[1]ΣΥΣΤΑΣΗ ΤΡΟΦΙΜΩΝ'!AF108</f>
        <v>0</v>
      </c>
      <c r="M22" s="13">
        <f>1.7*'[1]ΣΥΣΤΑΣΗ ΤΡΟΦΙΜΩΝ'!AG108</f>
        <v>0.527</v>
      </c>
      <c r="N22" s="13">
        <f>'[1]ΣΥΣΤΑΣΗ ΤΡΟΦΙΜΩΝ'!AH108</f>
        <v>5</v>
      </c>
      <c r="O22" s="13">
        <f>'[1]ΣΥΣΤΑΣΗ ΤΡΟΦΙΜΩΝ'!AI108</f>
        <v>13.333333333333334</v>
      </c>
      <c r="P22" s="13">
        <f>'[1]ΣΥΣΤΑΣΗ ΤΡΟΦΙΜΩΝ'!AJ108</f>
        <v>87.77777777777777</v>
      </c>
      <c r="Q22" s="13">
        <f>'[1]ΣΥΣΤΑΣΗ ΤΡΟΦΙΜΩΝ'!AK108</f>
        <v>0</v>
      </c>
      <c r="R22" s="13">
        <f>'[1]ΣΥΣΤΑΣΗ ΤΡΟΦΙΜΩΝ'!AL108</f>
        <v>62.22222222222222</v>
      </c>
      <c r="S22" s="13" t="s">
        <v>25</v>
      </c>
      <c r="T22" s="13" t="s">
        <v>25</v>
      </c>
      <c r="U22" s="14">
        <f>1.7*'[1]ΣΥΣΤΑΣΗ ΤΡΟΦΙΜΩΝ'!AO108</f>
        <v>0.17</v>
      </c>
    </row>
    <row r="23" spans="1:21" ht="14.25">
      <c r="A23" s="12" t="s">
        <v>27</v>
      </c>
      <c r="B23" s="13" t="s">
        <v>25</v>
      </c>
      <c r="C23" s="13">
        <f>5*'[1]ΣΥΣΤΑΣΗ ΤΡΟΦΙΜΩΝ'!W58*0.95</f>
        <v>0.42749999999999994</v>
      </c>
      <c r="D23" s="13">
        <f>5*'[1]ΣΥΣΤΑΣΗ ΤΡΟΦΙΜΩΝ'!X58*0.95</f>
        <v>0.0475</v>
      </c>
      <c r="E23" s="13">
        <f>5*'[1]ΣΥΣΤΑΣΗ ΤΡΟΦΙΜΩΝ'!Y58*0.95</f>
        <v>3040</v>
      </c>
      <c r="F23" s="13">
        <f>5*'[1]ΣΥΣΤΑΣΗ ΤΡΟΦΙΜΩΝ'!Z58*0.95</f>
        <v>4.75</v>
      </c>
      <c r="G23" s="13">
        <f>5*'[1]ΣΥΣΤΑΣΗ ΤΡΟΦΙΜΩΝ'!AA58*0.95</f>
        <v>0.665</v>
      </c>
      <c r="H23" s="13">
        <f>5*'[1]ΣΥΣΤΑΣΗ ΤΡΟΦΙΜΩΝ'!AB58</f>
        <v>0</v>
      </c>
      <c r="I23" s="13">
        <f>5*'[1]ΣΥΣΤΑΣΗ ΤΡΟΦΙΜΩΝ'!AC58*0.7</f>
        <v>189</v>
      </c>
      <c r="J23" s="13">
        <f>5*'[1]ΣΥΣΤΑΣΗ ΤΡΟΦΙΜΩΝ'!AD58*0.95</f>
        <v>180.5</v>
      </c>
      <c r="K23" s="13">
        <f>5*'[1]ΣΥΣΤΑΣΗ ΤΡΟΦΙΜΩΝ'!AE58</f>
        <v>0</v>
      </c>
      <c r="L23" s="13">
        <f>5*'[1]ΣΥΣΤΑΣΗ ΤΡΟΦΙΜΩΝ'!AF58</f>
        <v>0</v>
      </c>
      <c r="M23" s="13">
        <f>5*'[1]ΣΥΣΤΑΣΗ ΤΡΟΦΙΜΩΝ'!AG58</f>
        <v>6.1</v>
      </c>
      <c r="N23" s="13">
        <f>5*'[1]ΣΥΣΤΑΣΗ ΤΡΟΦΙΜΩΝ'!AH58</f>
        <v>79.41176470588235</v>
      </c>
      <c r="O23" s="13">
        <f>5*'[1]ΣΥΣΤΑΣΗ ΤΡΟΦΙΜΩΝ'!AI58</f>
        <v>82.35294117647058</v>
      </c>
      <c r="P23" s="13">
        <f>5*'[1]ΣΥΣΤΑΣΗ ΤΡΟΦΙΜΩΝ'!AJ58</f>
        <v>364.70588235294116</v>
      </c>
      <c r="Q23" s="13">
        <f>5*'[1]ΣΥΣΤΑΣΗ ΤΡΟΦΙΜΩΝ'!AK58</f>
        <v>26.470588235294116</v>
      </c>
      <c r="R23" s="13">
        <f>5*'[1]ΣΥΣΤΑΣΗ ΤΡΟΦΙΜΩΝ'!AL58</f>
        <v>364.70588235294116</v>
      </c>
      <c r="S23" s="13">
        <f>5*'[1]ΣΥΣΤΑΣΗ ΤΡΟΦΙΜΩΝ'!AM58</f>
        <v>0.5</v>
      </c>
      <c r="T23" s="13">
        <f>5*'[1]ΣΥΣΤΑΣΗ ΤΡΟΦΙΜΩΝ'!AN58</f>
        <v>0.5</v>
      </c>
      <c r="U23" s="14">
        <f>5*'[1]ΣΥΣΤΑΣΗ ΤΡΟΦΙΜΩΝ'!AO58</f>
        <v>1</v>
      </c>
    </row>
    <row r="24" spans="1:21" ht="14.25">
      <c r="A24" s="12" t="s">
        <v>28</v>
      </c>
      <c r="B24" s="13">
        <f>0.44*'[2]ΣΥΣΤΑΣΗ ΤΡΟΦΙΜΩΝ'!V104</f>
        <v>0.88</v>
      </c>
      <c r="C24" s="13">
        <f>0.44*'[2]ΣΥΣΤΑΣΗ ΤΡΟΦΙΜΩΝ'!W104</f>
        <v>0.0088</v>
      </c>
      <c r="D24" s="13">
        <f>0.44*'[2]ΣΥΣΤΑΣΗ ΤΡΟΦΙΜΩΝ'!X104</f>
        <v>0.0088</v>
      </c>
      <c r="E24" s="13">
        <f>0.44*'[2]ΣΥΣΤΑΣΗ ΤΡΟΦΙΜΩΝ'!Y104</f>
        <v>88</v>
      </c>
      <c r="F24" s="13">
        <f>0.44*'[2]ΣΥΣΤΑΣΗ ΤΡΟΦΙΜΩΝ'!Z104</f>
        <v>0.308</v>
      </c>
      <c r="G24" s="13">
        <f>0.44*'[2]ΣΥΣΤΑΣΗ ΤΡΟΦΙΜΩΝ'!AA104</f>
        <v>0.0264</v>
      </c>
      <c r="H24" s="13">
        <f>0.44*'[2]ΣΥΣΤΑΣΗ ΤΡΟΦΙΜΩΝ'!AB104</f>
        <v>0</v>
      </c>
      <c r="I24" s="13">
        <f>0.44*'[2]ΣΥΣΤΑΣΗ ΤΡΟΦΙΜΩΝ'!AC104</f>
        <v>4.4</v>
      </c>
      <c r="J24" s="13">
        <f>0.44*'[2]ΣΥΣΤΑΣΗ ΤΡΟΦΙΜΩΝ'!AD104</f>
        <v>3.52</v>
      </c>
      <c r="K24" s="13">
        <f>0.44*'[2]ΣΥΣΤΑΣΗ ΤΡΟΦΙΜΩΝ'!AE104</f>
        <v>0</v>
      </c>
      <c r="L24" s="13">
        <f>0.44*'[2]ΣΥΣΤΑΣΗ ΤΡΟΦΙΜΩΝ'!AF104</f>
        <v>0</v>
      </c>
      <c r="M24" s="13">
        <f>0.44*'[2]ΣΥΣΤΑΣΗ ΤΡΟΦΙΜΩΝ'!AG104</f>
        <v>0.4444</v>
      </c>
      <c r="N24" s="13">
        <v>0</v>
      </c>
      <c r="O24" s="13">
        <f>'[2]ΣΥΣΤΑΣΗ ΤΡΟΦΙΜΩΝ'!AI104</f>
        <v>21.05263157894737</v>
      </c>
      <c r="P24" s="13">
        <f>'[2]ΣΥΣΤΑΣΗ ΤΡΟΦΙΜΩΝ'!AJ104</f>
        <v>78.94736842105263</v>
      </c>
      <c r="Q24" s="13">
        <f>'[2]ΣΥΣΤΑΣΗ ΤΡΟΦΙΜΩΝ'!AK104</f>
        <v>0</v>
      </c>
      <c r="R24" s="13">
        <f>'[2]ΣΥΣΤΑΣΗ ΤΡΟΦΙΜΩΝ'!AL104</f>
        <v>78.94736842105263</v>
      </c>
      <c r="S24" s="13">
        <f>'[2]ΣΥΣΤΑΣΗ ΤΡΟΦΙΜΩΝ'!AM100</f>
        <v>0</v>
      </c>
      <c r="T24" s="13">
        <f>'[2]ΣΥΣΤΑΣΗ ΤΡΟΦΙΜΩΝ'!AN100</f>
        <v>0</v>
      </c>
      <c r="U24" s="14">
        <f>'[2]ΣΥΣΤΑΣΗ ΤΡΟΦΙΜΩΝ'!AO100</f>
        <v>0</v>
      </c>
    </row>
    <row r="25" spans="1:21" ht="14.25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1:21" ht="14.25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</row>
    <row r="27" spans="1:21" ht="14.25">
      <c r="A27" s="12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</row>
    <row r="28" spans="1:21" ht="14.25">
      <c r="A28" s="16" t="s">
        <v>32</v>
      </c>
      <c r="B28" s="17">
        <f aca="true" t="shared" si="3" ref="B28:M28">SUM(B20:B27)</f>
        <v>29.98</v>
      </c>
      <c r="C28" s="17">
        <f t="shared" si="3"/>
        <v>1.9792</v>
      </c>
      <c r="D28" s="17">
        <f t="shared" si="3"/>
        <v>0.2083</v>
      </c>
      <c r="E28" s="17">
        <f t="shared" si="3"/>
        <v>3143.3</v>
      </c>
      <c r="F28" s="17">
        <f t="shared" si="3"/>
        <v>10.7485</v>
      </c>
      <c r="G28" s="17">
        <f t="shared" si="3"/>
        <v>4.3584</v>
      </c>
      <c r="H28" s="17">
        <f t="shared" si="3"/>
        <v>0</v>
      </c>
      <c r="I28" s="17">
        <f t="shared" si="3"/>
        <v>468.52</v>
      </c>
      <c r="J28" s="17">
        <f t="shared" si="3"/>
        <v>260.79499999999996</v>
      </c>
      <c r="K28" s="17">
        <f t="shared" si="3"/>
        <v>0</v>
      </c>
      <c r="L28" s="17">
        <f t="shared" si="3"/>
        <v>0</v>
      </c>
      <c r="M28" s="17">
        <f t="shared" si="3"/>
        <v>13.161399999999999</v>
      </c>
      <c r="N28" s="17">
        <f>G13*9*100/C13</f>
        <v>58.55879131099766</v>
      </c>
      <c r="O28" s="17">
        <f>4*F13*100/C13</f>
        <v>5.211196770215433</v>
      </c>
      <c r="P28" s="17">
        <f>4*E13*100/C13</f>
        <v>38.54659694520802</v>
      </c>
      <c r="Q28" s="17">
        <f>S28*9*100/C13</f>
        <v>8.215695595560424</v>
      </c>
      <c r="R28" s="17">
        <f>4*K13*100/C13</f>
        <v>7.151272141041274</v>
      </c>
      <c r="S28" s="17">
        <f>SUM(S20:S27)</f>
        <v>15.900000000000002</v>
      </c>
      <c r="T28" s="17">
        <f>SUM(T20:T27)</f>
        <v>77.17000000000002</v>
      </c>
      <c r="U28" s="18">
        <f>SUM(U20:U27)</f>
        <v>13.49</v>
      </c>
    </row>
    <row r="29" spans="1:21" ht="28.5">
      <c r="A29" s="16" t="s">
        <v>33</v>
      </c>
      <c r="B29" s="17">
        <f aca="true" t="shared" si="4" ref="B29:M29">100*B28/$B$13</f>
        <v>1.4208530805687203</v>
      </c>
      <c r="C29" s="17">
        <f t="shared" si="4"/>
        <v>0.09380094786729859</v>
      </c>
      <c r="D29" s="17">
        <f t="shared" si="4"/>
        <v>0.009872037914691944</v>
      </c>
      <c r="E29" s="17">
        <f t="shared" si="4"/>
        <v>148.97156398104266</v>
      </c>
      <c r="F29" s="17">
        <f t="shared" si="4"/>
        <v>0.5094075829383886</v>
      </c>
      <c r="G29" s="17">
        <f t="shared" si="4"/>
        <v>0.20655924170616113</v>
      </c>
      <c r="H29" s="17">
        <f t="shared" si="4"/>
        <v>0</v>
      </c>
      <c r="I29" s="17">
        <f t="shared" si="4"/>
        <v>22.204739336492892</v>
      </c>
      <c r="J29" s="17">
        <f t="shared" si="4"/>
        <v>12.35995260663507</v>
      </c>
      <c r="K29" s="17">
        <f t="shared" si="4"/>
        <v>0</v>
      </c>
      <c r="L29" s="17">
        <f t="shared" si="4"/>
        <v>0</v>
      </c>
      <c r="M29" s="17">
        <f t="shared" si="4"/>
        <v>0.6237630331753554</v>
      </c>
      <c r="N29" s="17"/>
      <c r="O29" s="17"/>
      <c r="P29" s="17"/>
      <c r="Q29" s="17"/>
      <c r="R29" s="17"/>
      <c r="S29" s="17">
        <f>100*S28/$B$13</f>
        <v>0.7535545023696684</v>
      </c>
      <c r="T29" s="17">
        <f>100*T28/$B$13</f>
        <v>3.657345971563982</v>
      </c>
      <c r="U29" s="18">
        <f>100*U28/$B$13</f>
        <v>0.6393364928909953</v>
      </c>
    </row>
    <row r="30" spans="1:21" ht="42.75">
      <c r="A30" s="19" t="s">
        <v>34</v>
      </c>
      <c r="B30" s="20">
        <f aca="true" t="shared" si="5" ref="B30:M30">196.08*B29/100</f>
        <v>2.7860087203791473</v>
      </c>
      <c r="C30" s="20">
        <f t="shared" si="5"/>
        <v>0.18392489857819908</v>
      </c>
      <c r="D30" s="20">
        <f t="shared" si="5"/>
        <v>0.019357091943127964</v>
      </c>
      <c r="E30" s="20">
        <f t="shared" si="5"/>
        <v>292.10344265402847</v>
      </c>
      <c r="F30" s="20">
        <f t="shared" si="5"/>
        <v>0.9988463886255924</v>
      </c>
      <c r="G30" s="20">
        <f t="shared" si="5"/>
        <v>0.4050213611374408</v>
      </c>
      <c r="H30" s="20">
        <f t="shared" si="5"/>
        <v>0</v>
      </c>
      <c r="I30" s="20">
        <f t="shared" si="5"/>
        <v>43.539052890995265</v>
      </c>
      <c r="J30" s="20">
        <f t="shared" si="5"/>
        <v>24.235395071090046</v>
      </c>
      <c r="K30" s="20">
        <f t="shared" si="5"/>
        <v>0</v>
      </c>
      <c r="L30" s="20">
        <f t="shared" si="5"/>
        <v>0</v>
      </c>
      <c r="M30" s="20">
        <f t="shared" si="5"/>
        <v>1.223074555450237</v>
      </c>
      <c r="N30" s="20"/>
      <c r="O30" s="20"/>
      <c r="P30" s="20"/>
      <c r="Q30" s="20"/>
      <c r="R30" s="20"/>
      <c r="S30" s="20">
        <f>196.08*S29/100</f>
        <v>1.4775696682464459</v>
      </c>
      <c r="T30" s="20">
        <f>196.08*T29/100</f>
        <v>7.171323981042657</v>
      </c>
      <c r="U30" s="21">
        <f>196.08*U29/100</f>
        <v>1.2536109952606636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2011-08-04T15:13:19Z</dcterms:created>
  <dcterms:modified xsi:type="dcterms:W3CDTF">2011-08-04T15:13:33Z</dcterms:modified>
  <cp:category/>
  <cp:version/>
  <cp:contentType/>
  <cp:contentStatus/>
</cp:coreProperties>
</file>