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50" windowWidth="13995" windowHeight="7425" activeTab="0"/>
  </bookViews>
  <sheets>
    <sheet name="Σούπα λουβάν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<sst xmlns="http://schemas.openxmlformats.org/spreadsheetml/2006/main" count="101" uniqueCount="55">
  <si>
    <t>ΣΟΥΠΑ ΛΟΥΒΑΝΑ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</si>
  <si>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</si>
  <si>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</si>
  <si>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</si>
  <si>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</si>
  <si>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</si>
  <si>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</si>
  <si>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</si>
  <si>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</si>
  <si>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</si>
  <si>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</si>
  <si>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</si>
  <si>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</si>
  <si>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</si>
  <si>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</si>
  <si>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</si>
  <si>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</si>
  <si>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</si>
  <si>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</si>
  <si>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</si>
  <si>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</si>
  <si>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</si>
  <si>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</si>
  <si>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φλιτζ. λουβάνα αλεσμένη</t>
  </si>
  <si>
    <t>5 φλιτζ. νερό</t>
  </si>
  <si>
    <t>1/3 φλιτζ. ρύζι</t>
  </si>
  <si>
    <t>tr</t>
  </si>
  <si>
    <t>1 κρεμμύδι</t>
  </si>
  <si>
    <t>1/3 φλιτζ. ελαιόλαδο</t>
  </si>
  <si>
    <t>αλάτι</t>
  </si>
  <si>
    <t>χυμός από 2-3 λεμόνια</t>
  </si>
  <si>
    <t>ΣΥΝΟΛΟ</t>
  </si>
  <si>
    <t>ΣΥΝΟΛΟ ΣΕ 100g ΩΜΟΥ ΠΡΟΪΟΝΤΟΣ</t>
  </si>
  <si>
    <t>ΣΥΝΟΛΟ ΣΕ 100g ΜΕΓΕΙΡΕΜΕΝΟΥ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</si>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</sst>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  <font>
      <sz val="11"/>
      <color indexed="8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5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19" fillId="0" borderId="0" xfId="56" applyFont="1">
      <alignment/>
      <protection/>
    </xf>
    <xf numFmtId="0" fontId="0" fillId="0" borderId="0" xfId="56">
      <alignment/>
      <protection/>
    </xf>
    <xf numFmtId="0" fontId="19" fillId="0" borderId="0" xfId="56" applyFont="1" applyAlignment="1">
      <alignment wrapText="1"/>
      <protection/>
    </xf>
    <xf numFmtId="0" fontId="20" fillId="0" borderId="10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  <xf numFmtId="0" fontId="20" fillId="0" borderId="12" xfId="0" applyFont="1" applyBorder="1" applyAlignment="1">
      <alignment wrapText="1" shrinkToFit="1"/>
    </xf>
    <xf numFmtId="0" fontId="0" fillId="0" borderId="10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3" xfId="56" applyNumberFormat="1" applyBorder="1">
      <alignment/>
      <protection/>
    </xf>
    <xf numFmtId="0" fontId="0" fillId="0" borderId="14" xfId="56" applyBorder="1" applyAlignment="1">
      <alignment wrapText="1"/>
      <protection/>
    </xf>
    <xf numFmtId="0" fontId="0" fillId="0" borderId="14" xfId="56" applyFont="1" applyBorder="1" applyAlignment="1">
      <alignment wrapText="1"/>
      <protection/>
    </xf>
    <xf numFmtId="2" fontId="0" fillId="0" borderId="0" xfId="56" applyNumberFormat="1" applyFont="1" applyBorder="1" applyAlignment="1">
      <alignment wrapText="1"/>
      <protection/>
    </xf>
    <xf numFmtId="2" fontId="0" fillId="0" borderId="13" xfId="56" applyNumberFormat="1" applyFont="1" applyBorder="1" applyAlignment="1">
      <alignment wrapText="1"/>
      <protection/>
    </xf>
    <xf numFmtId="0" fontId="0" fillId="0" borderId="15" xfId="56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0" fontId="0" fillId="0" borderId="0" xfId="56" applyAlignment="1">
      <alignment wrapText="1"/>
      <protection/>
    </xf>
    <xf numFmtId="0" fontId="21" fillId="0" borderId="0" xfId="56" applyFont="1" applyAlignment="1">
      <alignment wrapText="1" shrinkToFit="1"/>
      <protection/>
    </xf>
    <xf numFmtId="2" fontId="0" fillId="0" borderId="0" xfId="56" applyNumberFormat="1">
      <alignment/>
      <protection/>
    </xf>
    <xf numFmtId="0" fontId="0" fillId="0" borderId="18" xfId="56" applyBorder="1" applyAlignment="1">
      <alignment wrapText="1"/>
      <protection/>
    </xf>
    <xf numFmtId="0" fontId="20" fillId="0" borderId="19" xfId="0" applyFont="1" applyBorder="1" applyAlignment="1">
      <alignment wrapText="1" shrinkToFit="1"/>
    </xf>
    <xf numFmtId="2" fontId="0" fillId="0" borderId="0" xfId="56" applyNumberFormat="1" applyFont="1" applyAlignment="1">
      <alignment wrapText="1"/>
      <protection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73">
          <cell r="B73">
            <v>383</v>
          </cell>
          <cell r="C73">
            <v>11.4</v>
          </cell>
          <cell r="D73">
            <v>85.8</v>
          </cell>
          <cell r="E73">
            <v>7.3</v>
          </cell>
          <cell r="F73">
            <v>3.6</v>
          </cell>
          <cell r="G73">
            <v>2.7</v>
          </cell>
          <cell r="H73">
            <v>0</v>
          </cell>
          <cell r="I73">
            <v>85.8</v>
          </cell>
          <cell r="K73">
            <v>51</v>
          </cell>
          <cell r="L73">
            <v>150</v>
          </cell>
          <cell r="M73">
            <v>32</v>
          </cell>
          <cell r="N73">
            <v>10</v>
          </cell>
          <cell r="O73">
            <v>1.2</v>
          </cell>
          <cell r="P73">
            <v>4</v>
          </cell>
          <cell r="Q73">
            <v>150</v>
          </cell>
          <cell r="R73">
            <v>0.5</v>
          </cell>
          <cell r="S73">
            <v>1.8</v>
          </cell>
          <cell r="T73">
            <v>0.37</v>
          </cell>
          <cell r="U73">
            <v>10</v>
          </cell>
          <cell r="V73">
            <v>14</v>
          </cell>
          <cell r="W73">
            <v>0.41</v>
          </cell>
          <cell r="X73">
            <v>0.02</v>
          </cell>
          <cell r="Y73">
            <v>0</v>
          </cell>
          <cell r="Z73">
            <v>4.2</v>
          </cell>
          <cell r="AA73">
            <v>0.31</v>
          </cell>
          <cell r="AB73">
            <v>0</v>
          </cell>
          <cell r="AC73">
            <v>20</v>
          </cell>
          <cell r="AD73">
            <v>0</v>
          </cell>
          <cell r="AE73">
            <v>0</v>
          </cell>
          <cell r="AF73">
            <v>0</v>
          </cell>
          <cell r="AG73">
            <v>0.1</v>
          </cell>
          <cell r="AH73">
            <v>8.459530026109661</v>
          </cell>
          <cell r="AI73">
            <v>7.624020887728459</v>
          </cell>
          <cell r="AJ73">
            <v>89.60835509138381</v>
          </cell>
          <cell r="AK73">
            <v>2.1148825065274153</v>
          </cell>
          <cell r="AM73">
            <v>0.9</v>
          </cell>
          <cell r="AN73">
            <v>0.9</v>
          </cell>
          <cell r="AO73">
            <v>1.3</v>
          </cell>
        </row>
        <row r="94">
          <cell r="B94">
            <v>297</v>
          </cell>
          <cell r="C94">
            <v>10.8</v>
          </cell>
          <cell r="D94">
            <v>48.8</v>
          </cell>
          <cell r="E94">
            <v>24.3</v>
          </cell>
          <cell r="F94">
            <v>1.9</v>
          </cell>
          <cell r="G94">
            <v>8.9</v>
          </cell>
          <cell r="H94">
            <v>0</v>
          </cell>
          <cell r="I94">
            <v>44.5</v>
          </cell>
          <cell r="J94">
            <v>1.2</v>
          </cell>
          <cell r="K94">
            <v>71</v>
          </cell>
          <cell r="L94">
            <v>350</v>
          </cell>
          <cell r="M94">
            <v>110</v>
          </cell>
          <cell r="N94">
            <v>87</v>
          </cell>
          <cell r="O94">
            <v>1.4</v>
          </cell>
          <cell r="P94">
            <v>12</v>
          </cell>
          <cell r="Q94">
            <v>940</v>
          </cell>
          <cell r="R94">
            <v>11.1</v>
          </cell>
          <cell r="S94">
            <v>3.9</v>
          </cell>
          <cell r="T94">
            <v>1.02</v>
          </cell>
          <cell r="U94">
            <v>105</v>
          </cell>
          <cell r="W94">
            <v>0.41</v>
          </cell>
          <cell r="X94">
            <v>0.27</v>
          </cell>
          <cell r="Z94">
            <v>2.2</v>
          </cell>
          <cell r="AA94">
            <v>0.93</v>
          </cell>
          <cell r="AB94">
            <v>0</v>
          </cell>
          <cell r="AC94">
            <v>110</v>
          </cell>
          <cell r="AE94">
            <v>0</v>
          </cell>
          <cell r="AF94">
            <v>0</v>
          </cell>
          <cell r="AH94">
            <v>5.757575757575757</v>
          </cell>
          <cell r="AI94">
            <v>32.72727272727273</v>
          </cell>
          <cell r="AJ94">
            <v>65.72390572390573</v>
          </cell>
          <cell r="AK94">
            <v>0.6060606060606061</v>
          </cell>
          <cell r="AL94">
            <v>1.6161616161616161</v>
          </cell>
          <cell r="AM94">
            <v>0.2</v>
          </cell>
          <cell r="AN94">
            <v>0.3</v>
          </cell>
          <cell r="AO94">
            <v>0.8</v>
          </cell>
        </row>
        <row r="102">
          <cell r="B102">
            <v>7</v>
          </cell>
          <cell r="C102">
            <v>91.4</v>
          </cell>
          <cell r="D102">
            <v>1.6</v>
          </cell>
          <cell r="E102">
            <v>0.3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P102">
            <v>1</v>
          </cell>
          <cell r="Q102">
            <v>130</v>
          </cell>
          <cell r="R102">
            <v>0.1</v>
          </cell>
          <cell r="T102">
            <v>0.03</v>
          </cell>
          <cell r="U102">
            <v>1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H102">
            <v>0</v>
          </cell>
          <cell r="AI102">
            <v>17.142857142857142</v>
          </cell>
          <cell r="AJ102">
            <v>91.42857142857143</v>
          </cell>
          <cell r="AK102">
            <v>0</v>
          </cell>
          <cell r="AL102">
            <v>91.42857142857143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8"/>
  <sheetViews>
    <sheetView tabSelected="1" view="pageLayout" zoomScale="55" zoomScaleNormal="55" zoomScalePageLayoutView="55" workbookViewId="0" topLeftCell="A1">
      <selection activeCell="E20" sqref="E20"/>
    </sheetView>
  </sheetViews>
  <sheetFormatPr defaultColWidth="9.140625" defaultRowHeight="15"/>
  <cols>
    <col min="1" max="1" width="25.7109375" style="18" bestFit="1" customWidth="1"/>
    <col min="2" max="2" width="11.57421875" style="3" bestFit="1" customWidth="1"/>
    <col min="3" max="3" width="9.140625" style="3" customWidth="1"/>
    <col min="4" max="4" width="11.28125" style="3" customWidth="1"/>
    <col min="5" max="5" width="15.421875" style="3" customWidth="1"/>
    <col min="6" max="8" width="9.140625" style="3" customWidth="1"/>
    <col min="9" max="9" width="11.8515625" style="3" customWidth="1"/>
    <col min="10" max="12" width="9.140625" style="3" customWidth="1"/>
    <col min="13" max="13" width="11.421875" style="3" customWidth="1"/>
    <col min="14" max="14" width="12.8515625" style="3" customWidth="1"/>
    <col min="15" max="15" width="9.140625" style="3" customWidth="1"/>
    <col min="16" max="16" width="11.28125" style="3" customWidth="1"/>
    <col min="17" max="17" width="9.140625" style="3" customWidth="1"/>
    <col min="18" max="18" width="11.140625" style="3" customWidth="1"/>
    <col min="19" max="21" width="9.140625" style="3" customWidth="1"/>
    <col min="22" max="22" width="11.140625" style="3" customWidth="1"/>
    <col min="23" max="34" width="9.140625" style="3" customWidth="1"/>
    <col min="35" max="39" width="11.57421875" style="3" bestFit="1" customWidth="1"/>
    <col min="40" max="16384" width="9.140625" style="3" customWidth="1"/>
  </cols>
  <sheetData>
    <row r="1" spans="1:3" ht="18">
      <c r="A1" s="1" t="s">
        <v>0</v>
      </c>
      <c r="B1" s="2"/>
      <c r="C1" s="2"/>
    </row>
    <row r="2" spans="1:3" ht="18">
      <c r="A2" s="4" t="s">
        <v>1</v>
      </c>
      <c r="B2" s="4"/>
      <c r="C2" s="4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14.25">
      <c r="A5" s="8" t="s">
        <v>23</v>
      </c>
      <c r="B5" s="9">
        <v>200</v>
      </c>
      <c r="C5" s="9">
        <f>2*'[1]ΣΥΣΤΑΣΗ ΤΡΟΦΙΜΩΝ'!B94</f>
        <v>594</v>
      </c>
      <c r="D5" s="9">
        <f>2*'[1]ΣΥΣΤΑΣΗ ΤΡΟΦΙΜΩΝ'!C94</f>
        <v>21.6</v>
      </c>
      <c r="E5" s="9">
        <f>2*'[1]ΣΥΣΤΑΣΗ ΤΡΟΦΙΜΩΝ'!D94</f>
        <v>97.6</v>
      </c>
      <c r="F5" s="9">
        <f>2*'[1]ΣΥΣΤΑΣΗ ΤΡΟΦΙΜΩΝ'!E94</f>
        <v>48.6</v>
      </c>
      <c r="G5" s="9">
        <f>2*'[1]ΣΥΣΤΑΣΗ ΤΡΟΦΙΜΩΝ'!F94</f>
        <v>3.8</v>
      </c>
      <c r="H5" s="9">
        <f>2*'[1]ΣΥΣΤΑΣΗ ΤΡΟΦΙΜΩΝ'!G94</f>
        <v>17.8</v>
      </c>
      <c r="I5" s="9">
        <f>2*'[1]ΣΥΣΤΑΣΗ ΤΡΟΦΙΜΩΝ'!H94</f>
        <v>0</v>
      </c>
      <c r="J5" s="9">
        <f>2*'[1]ΣΥΣΤΑΣΗ ΤΡΟΦΙΜΩΝ'!I94</f>
        <v>89</v>
      </c>
      <c r="K5" s="9">
        <f>2*'[1]ΣΥΣΤΑΣΗ ΤΡΟΦΙΜΩΝ'!J94</f>
        <v>2.4</v>
      </c>
      <c r="L5" s="9">
        <f>2*'[1]ΣΥΣΤΑΣΗ ΤΡΟΦΙΜΩΝ'!K94*0.9</f>
        <v>127.8</v>
      </c>
      <c r="M5" s="9">
        <f>2*'[1]ΣΥΣΤΑΣΗ ΤΡΟΦΙΜΩΝ'!L94*0.9</f>
        <v>630</v>
      </c>
      <c r="N5" s="9">
        <f>2*'[1]ΣΥΣΤΑΣΗ ΤΡΟΦΙΜΩΝ'!M94*0.8</f>
        <v>176</v>
      </c>
      <c r="O5" s="9">
        <f>2*'[1]ΣΥΣΤΑΣΗ ΤΡΟΦΙΜΩΝ'!N94</f>
        <v>174</v>
      </c>
      <c r="P5" s="9">
        <f>2*'[1]ΣΥΣΤΑΣΗ ΤΡΟΦΙΜΩΝ'!O94</f>
        <v>2.8</v>
      </c>
      <c r="Q5" s="9">
        <f>2*'[1]ΣΥΣΤΑΣΗ ΤΡΟΦΙΜΩΝ'!P94*0.95</f>
        <v>22.799999999999997</v>
      </c>
      <c r="R5" s="9">
        <f>2*'[1]ΣΥΣΤΑΣΗ ΤΡΟΦΙΜΩΝ'!Q94*0.75</f>
        <v>1410</v>
      </c>
      <c r="S5" s="9">
        <f>2*'[1]ΣΥΣΤΑΣΗ ΤΡΟΦΙΜΩΝ'!R94*0.85</f>
        <v>18.869999999999997</v>
      </c>
      <c r="T5" s="9">
        <f>2*'[1]ΣΥΣΤΑΣΗ ΤΡΟΦΙΜΩΝ'!S94*0.9</f>
        <v>7.02</v>
      </c>
      <c r="U5" s="9">
        <f>2*'[1]ΣΥΣΤΑΣΗ ΤΡΟΦΙΜΩΝ'!T94*0.7</f>
        <v>1.428</v>
      </c>
      <c r="V5" s="10">
        <f>2*'[1]ΣΥΣΤΑΣΗ ΤΡΟΦΙΜΩΝ'!U94</f>
        <v>210</v>
      </c>
    </row>
    <row r="6" spans="1:22" ht="14.25">
      <c r="A6" s="11" t="s">
        <v>24</v>
      </c>
      <c r="B6" s="9">
        <v>1200</v>
      </c>
      <c r="C6" s="9"/>
      <c r="D6" s="9">
        <v>1200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2" ht="14.25">
      <c r="A7" s="11" t="s">
        <v>25</v>
      </c>
      <c r="B7" s="9">
        <v>70</v>
      </c>
      <c r="C7" s="9">
        <f>0.7*'[1]ΣΥΣΤΑΣΗ ΤΡΟΦΙΜΩΝ'!B73</f>
        <v>268.09999999999997</v>
      </c>
      <c r="D7" s="9">
        <f>0.7*'[1]ΣΥΣΤΑΣΗ ΤΡΟΦΙΜΩΝ'!C73</f>
        <v>7.9799999999999995</v>
      </c>
      <c r="E7" s="9">
        <f>0.7*'[1]ΣΥΣΤΑΣΗ ΤΡΟΦΙΜΩΝ'!D73</f>
        <v>60.059999999999995</v>
      </c>
      <c r="F7" s="9">
        <f>0.7*'[1]ΣΥΣΤΑΣΗ ΤΡΟΦΙΜΩΝ'!E73</f>
        <v>5.109999999999999</v>
      </c>
      <c r="G7" s="9">
        <f>0.7*'[1]ΣΥΣΤΑΣΗ ΤΡΟΦΙΜΩΝ'!F73</f>
        <v>2.52</v>
      </c>
      <c r="H7" s="9">
        <f>0.7*'[1]ΣΥΣΤΑΣΗ ΤΡΟΦΙΜΩΝ'!G73</f>
        <v>1.89</v>
      </c>
      <c r="I7" s="9">
        <f>0.7*'[1]ΣΥΣΤΑΣΗ ΤΡΟΦΙΜΩΝ'!H73</f>
        <v>0</v>
      </c>
      <c r="J7" s="9">
        <f>0.7*'[1]ΣΥΣΤΑΣΗ ΤΡΟΦΙΜΩΝ'!I73</f>
        <v>60.059999999999995</v>
      </c>
      <c r="K7" s="9" t="s">
        <v>26</v>
      </c>
      <c r="L7" s="9">
        <f>0.7*'[1]ΣΥΣΤΑΣΗ ΤΡΟΦΙΜΩΝ'!K73</f>
        <v>35.699999999999996</v>
      </c>
      <c r="M7" s="9">
        <f>0.7*'[1]ΣΥΣΤΑΣΗ ΤΡΟΦΙΜΩΝ'!L73*0.95</f>
        <v>99.75</v>
      </c>
      <c r="N7" s="9">
        <f>0.7*'[1]ΣΥΣΤΑΣΗ ΤΡΟΦΙΜΩΝ'!M73</f>
        <v>22.4</v>
      </c>
      <c r="O7" s="9">
        <f>0.7*'[1]ΣΥΣΤΑΣΗ ΤΡΟΦΙΜΩΝ'!N73</f>
        <v>7</v>
      </c>
      <c r="P7" s="9">
        <f>0.7*'[1]ΣΥΣΤΑΣΗ ΤΡΟΦΙΜΩΝ'!O73</f>
        <v>0.84</v>
      </c>
      <c r="Q7" s="9">
        <f>0.7*'[1]ΣΥΣΤΑΣΗ ΤΡΟΦΙΜΩΝ'!P73</f>
        <v>2.8</v>
      </c>
      <c r="R7" s="9">
        <f>0.7*'[1]ΣΥΣΤΑΣΗ ΤΡΟΦΙΜΩΝ'!Q73*0.95</f>
        <v>99.75</v>
      </c>
      <c r="S7" s="9">
        <f>0.7*'[1]ΣΥΣΤΑΣΗ ΤΡΟΦΙΜΩΝ'!R73*0.95</f>
        <v>0.33249999999999996</v>
      </c>
      <c r="T7" s="9">
        <f>0.7*'[1]ΣΥΣΤΑΣΗ ΤΡΟΦΙΜΩΝ'!S73</f>
        <v>1.26</v>
      </c>
      <c r="U7" s="9">
        <f>0.7*'[1]ΣΥΣΤΑΣΗ ΤΡΟΦΙΜΩΝ'!T73*0.95</f>
        <v>0.24605</v>
      </c>
      <c r="V7" s="10">
        <f>0.7*'[1]ΣΥΣΤΑΣΗ ΤΡΟΦΙΜΩΝ'!U73</f>
        <v>7</v>
      </c>
    </row>
    <row r="8" spans="1:22" ht="14.25">
      <c r="A8" s="11" t="s">
        <v>27</v>
      </c>
      <c r="B8" s="9">
        <v>85</v>
      </c>
      <c r="C8" s="9">
        <f>0.85*'[1]ΣΥΣΤΑΣΗ ΤΡΟΦΙΜΩΝ'!B108</f>
        <v>30.599999999999998</v>
      </c>
      <c r="D8" s="9">
        <f>0.85*'[1]ΣΥΣΤΑΣΗ ΤΡΟΦΙΜΩΝ'!C108</f>
        <v>75.64999999999999</v>
      </c>
      <c r="E8" s="9">
        <f>0.85*'[1]ΣΥΣΤΑΣΗ ΤΡΟΦΙΜΩΝ'!D108</f>
        <v>6.715</v>
      </c>
      <c r="F8" s="9">
        <f>0.85*'[1]ΣΥΣΤΑΣΗ ΤΡΟΦΙΜΩΝ'!E108</f>
        <v>1.02</v>
      </c>
      <c r="G8" s="9">
        <f>0.85*'[1]ΣΥΣΤΑΣΗ ΤΡΟΦΙΜΩΝ'!F108</f>
        <v>0.17</v>
      </c>
      <c r="H8" s="9">
        <f>0.85*'[1]ΣΥΣΤΑΣΗ ΤΡΟΦΙΜΩΝ'!G108</f>
        <v>1.275</v>
      </c>
      <c r="I8" s="9">
        <f>0.85*'[1]ΣΥΣΤΑΣΗ ΤΡΟΦΙΜΩΝ'!H108</f>
        <v>0</v>
      </c>
      <c r="J8" s="9" t="s">
        <v>26</v>
      </c>
      <c r="K8" s="9">
        <f>0.85*'[1]ΣΥΣΤΑΣΗ ΤΡΟΦΙΜΩΝ'!J108</f>
        <v>4.76</v>
      </c>
      <c r="L8" s="9">
        <f>0.85*'[1]ΣΥΣΤΑΣΗ ΤΡΟΦΙΜΩΝ'!K108</f>
        <v>21.25</v>
      </c>
      <c r="M8" s="9">
        <f>0.85*'[1]ΣΥΣΤΑΣΗ ΤΡΟΦΙΜΩΝ'!L108</f>
        <v>25.5</v>
      </c>
      <c r="N8" s="9">
        <f>0.85*'[1]ΣΥΣΤΑΣΗ ΤΡΟΦΙΜΩΝ'!M108</f>
        <v>3.4</v>
      </c>
      <c r="O8" s="9">
        <f>0.85*'[1]ΣΥΣΤΑΣΗ ΤΡΟΦΙΜΩΝ'!N108</f>
        <v>21.25</v>
      </c>
      <c r="P8" s="9">
        <f>0.85*'[1]ΣΥΣΤΑΣΗ ΤΡΟΦΙΜΩΝ'!O108</f>
        <v>0.085</v>
      </c>
      <c r="Q8" s="9">
        <f>0.85*'[1]ΣΥΣΤΑΣΗ ΤΡΟΦΙΜΩΝ'!P108</f>
        <v>2.55</v>
      </c>
      <c r="R8" s="9">
        <f>0.85*'[1]ΣΥΣΤΑΣΗ ΤΡΟΦΙΜΩΝ'!Q108</f>
        <v>136</v>
      </c>
      <c r="S8" s="9">
        <f>0.85*'[1]ΣΥΣΤΑΣΗ ΤΡΟΦΙΜΩΝ'!R108</f>
        <v>0.255</v>
      </c>
      <c r="T8" s="9">
        <f>0.85*'[1]ΣΥΣΤΑΣΗ ΤΡΟΦΙΜΩΝ'!S108</f>
        <v>0.17</v>
      </c>
      <c r="U8" s="9">
        <f>0.85*'[1]ΣΥΣΤΑΣΗ ΤΡΟΦΙΜΩΝ'!T108</f>
        <v>0.0425</v>
      </c>
      <c r="V8" s="10">
        <f>0.85*'[1]ΣΥΣΤΑΣΗ ΤΡΟΦΙΜΩΝ'!U108</f>
        <v>0.85</v>
      </c>
    </row>
    <row r="9" spans="1:22" ht="14.25">
      <c r="A9" s="11" t="s">
        <v>28</v>
      </c>
      <c r="B9" s="9">
        <v>80</v>
      </c>
      <c r="C9" s="9">
        <f>0.8*'[1]ΣΥΣΤΑΣΗ ΤΡΟΦΙΜΩΝ'!B22</f>
        <v>719.2</v>
      </c>
      <c r="D9" s="9" t="s">
        <v>26</v>
      </c>
      <c r="E9" s="9" t="s">
        <v>26</v>
      </c>
      <c r="F9" s="9" t="s">
        <v>26</v>
      </c>
      <c r="G9" s="9">
        <f>0.8*'[1]ΣΥΣΤΑΣΗ ΤΡΟΦΙΜΩΝ'!F22</f>
        <v>79.92000000000002</v>
      </c>
      <c r="H9" s="9">
        <f>0.8*'[1]ΣΥΣΤΑΣΗ ΤΡΟΦΙΜΩΝ'!G22</f>
        <v>0</v>
      </c>
      <c r="I9" s="9">
        <f>0.8*'[1]ΣΥΣΤΑΣΗ ΤΡΟΦΙΜΩΝ'!H22</f>
        <v>0</v>
      </c>
      <c r="J9" s="9">
        <f>0.8*'[1]ΣΥΣΤΑΣΗ ΤΡΟΦΙΜΩΝ'!I22</f>
        <v>0</v>
      </c>
      <c r="K9" s="9">
        <f>0.8*'[1]ΣΥΣΤΑΣΗ ΤΡΟΦΙΜΩΝ'!J22</f>
        <v>0</v>
      </c>
      <c r="L9" s="9" t="s">
        <v>26</v>
      </c>
      <c r="M9" s="9" t="s">
        <v>26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 t="s">
        <v>26</v>
      </c>
      <c r="T9" s="9" t="s">
        <v>26</v>
      </c>
      <c r="U9" s="9" t="s">
        <v>26</v>
      </c>
      <c r="V9" s="10" t="s">
        <v>26</v>
      </c>
    </row>
    <row r="10" spans="1:22" ht="14.25">
      <c r="A10" s="11" t="s">
        <v>29</v>
      </c>
      <c r="B10" s="9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1800</v>
      </c>
      <c r="P10" s="9"/>
      <c r="Q10" s="9">
        <v>1200</v>
      </c>
      <c r="R10" s="9"/>
      <c r="S10" s="9"/>
      <c r="T10" s="9"/>
      <c r="U10" s="9"/>
      <c r="V10" s="10"/>
    </row>
    <row r="11" spans="1:22" ht="14.25">
      <c r="A11" s="11" t="s">
        <v>30</v>
      </c>
      <c r="B11" s="9">
        <v>120</v>
      </c>
      <c r="C11" s="9">
        <f>1.2*'[1]ΣΥΣΤΑΣΗ ΤΡΟΦΙΜΩΝ'!B102</f>
        <v>8.4</v>
      </c>
      <c r="D11" s="9">
        <f>1.2*'[1]ΣΥΣΤΑΣΗ ΤΡΟΦΙΜΩΝ'!C102</f>
        <v>109.68</v>
      </c>
      <c r="E11" s="9">
        <f>1.2*'[1]ΣΥΣΤΑΣΗ ΤΡΟΦΙΜΩΝ'!D102</f>
        <v>1.92</v>
      </c>
      <c r="F11" s="9">
        <f>1.2*'[1]ΣΥΣΤΑΣΗ ΤΡΟΦΙΜΩΝ'!E102</f>
        <v>0.36</v>
      </c>
      <c r="G11" s="9" t="s">
        <v>26</v>
      </c>
      <c r="H11" s="9">
        <f>1.2*'[1]ΣΥΣΤΑΣΗ ΤΡΟΦΙΜΩΝ'!G102</f>
        <v>0.12</v>
      </c>
      <c r="I11" s="9">
        <f>1.2*'[1]ΣΥΣΤΑΣΗ ΤΡΟΦΙΜΩΝ'!H102</f>
        <v>0</v>
      </c>
      <c r="J11" s="9">
        <f>1.2*'[1]ΣΥΣΤΑΣΗ ΤΡΟΦΙΜΩΝ'!I102</f>
        <v>0</v>
      </c>
      <c r="K11" s="9">
        <f>1.2*'[1]ΣΥΣΤΑΣΗ ΤΡΟΦΙΜΩΝ'!J102</f>
        <v>1.92</v>
      </c>
      <c r="L11" s="9">
        <f>1.2*'[1]ΣΥΣΤΑΣΗ ΤΡΟΦΙΜΩΝ'!K102</f>
        <v>8.4</v>
      </c>
      <c r="M11" s="9">
        <f>1.2*'[1]ΣΥΣΤΑΣΗ ΤΡΟΦΙΜΩΝ'!L102</f>
        <v>9.6</v>
      </c>
      <c r="N11" s="9">
        <f>1.2*'[1]ΣΥΣΤΑΣΗ ΤΡΟΦΙΜΩΝ'!M102</f>
        <v>8.4</v>
      </c>
      <c r="O11" s="9">
        <f>1.2*'[1]ΣΥΣΤΑΣΗ ΤΡΟΦΙΜΩΝ'!N102</f>
        <v>3.5999999999999996</v>
      </c>
      <c r="P11" s="9" t="s">
        <v>26</v>
      </c>
      <c r="Q11" s="9">
        <f>1.2*'[1]ΣΥΣΤΑΣΗ ΤΡΟΦΙΜΩΝ'!P102</f>
        <v>1.2</v>
      </c>
      <c r="R11" s="9">
        <f>1.2*'[1]ΣΥΣΤΑΣΗ ΤΡΟΦΙΜΩΝ'!Q102</f>
        <v>156</v>
      </c>
      <c r="S11" s="9">
        <f>1.2*'[1]ΣΥΣΤΑΣΗ ΤΡΟΦΙΜΩΝ'!R102</f>
        <v>0.12</v>
      </c>
      <c r="T11" s="9" t="s">
        <v>26</v>
      </c>
      <c r="U11" s="9">
        <f>1.2*'[1]ΣΥΣΤΑΣΗ ΤΡΟΦΙΜΩΝ'!T102</f>
        <v>0.036</v>
      </c>
      <c r="V11" s="10">
        <f>1.2*'[1]ΣΥΣΤΑΣΗ ΤΡΟΦΙΜΩΝ'!U102</f>
        <v>1.2</v>
      </c>
    </row>
    <row r="12" spans="1:22" ht="14.25">
      <c r="A12" s="12" t="s">
        <v>31</v>
      </c>
      <c r="B12" s="13">
        <f aca="true" t="shared" si="0" ref="B12:V12">SUM(B5:B11)</f>
        <v>1758</v>
      </c>
      <c r="C12" s="13">
        <f t="shared" si="0"/>
        <v>1620.3000000000002</v>
      </c>
      <c r="D12" s="13">
        <f t="shared" si="0"/>
        <v>1414.91</v>
      </c>
      <c r="E12" s="13">
        <f t="shared" si="0"/>
        <v>166.295</v>
      </c>
      <c r="F12" s="13">
        <f t="shared" si="0"/>
        <v>55.09</v>
      </c>
      <c r="G12" s="13">
        <f t="shared" si="0"/>
        <v>86.41000000000001</v>
      </c>
      <c r="H12" s="13">
        <f t="shared" si="0"/>
        <v>21.085</v>
      </c>
      <c r="I12" s="13">
        <f t="shared" si="0"/>
        <v>0</v>
      </c>
      <c r="J12" s="13">
        <f t="shared" si="0"/>
        <v>149.06</v>
      </c>
      <c r="K12" s="13">
        <f t="shared" si="0"/>
        <v>9.08</v>
      </c>
      <c r="L12" s="13">
        <f t="shared" si="0"/>
        <v>193.15</v>
      </c>
      <c r="M12" s="13">
        <f t="shared" si="0"/>
        <v>764.85</v>
      </c>
      <c r="N12" s="13">
        <f t="shared" si="0"/>
        <v>210.20000000000002</v>
      </c>
      <c r="O12" s="13">
        <f t="shared" si="0"/>
        <v>2005.85</v>
      </c>
      <c r="P12" s="13">
        <f t="shared" si="0"/>
        <v>3.7249999999999996</v>
      </c>
      <c r="Q12" s="13">
        <f t="shared" si="0"/>
        <v>1229.3500000000001</v>
      </c>
      <c r="R12" s="13">
        <f t="shared" si="0"/>
        <v>1801.75</v>
      </c>
      <c r="S12" s="13">
        <f t="shared" si="0"/>
        <v>19.577499999999997</v>
      </c>
      <c r="T12" s="13">
        <f t="shared" si="0"/>
        <v>8.45</v>
      </c>
      <c r="U12" s="13">
        <f t="shared" si="0"/>
        <v>1.7525499999999998</v>
      </c>
      <c r="V12" s="14">
        <f t="shared" si="0"/>
        <v>219.04999999999998</v>
      </c>
    </row>
    <row r="13" spans="1:22" ht="28.5">
      <c r="A13" s="12" t="s">
        <v>32</v>
      </c>
      <c r="B13" s="9">
        <v>100</v>
      </c>
      <c r="C13" s="13">
        <f aca="true" t="shared" si="1" ref="C13:V13">100*C12/$B$12</f>
        <v>92.16723549488056</v>
      </c>
      <c r="D13" s="13">
        <f t="shared" si="1"/>
        <v>80.48407281001138</v>
      </c>
      <c r="E13" s="13">
        <f t="shared" si="1"/>
        <v>9.459328782707622</v>
      </c>
      <c r="F13" s="13">
        <f t="shared" si="1"/>
        <v>3.133674630261661</v>
      </c>
      <c r="G13" s="13">
        <f t="shared" si="1"/>
        <v>4.915244596131969</v>
      </c>
      <c r="H13" s="13">
        <f t="shared" si="1"/>
        <v>1.1993742889647327</v>
      </c>
      <c r="I13" s="13">
        <f t="shared" si="1"/>
        <v>0</v>
      </c>
      <c r="J13" s="13">
        <f t="shared" si="1"/>
        <v>8.478953356086462</v>
      </c>
      <c r="K13" s="13">
        <f t="shared" si="1"/>
        <v>0.5164960182025028</v>
      </c>
      <c r="L13" s="13">
        <f t="shared" si="1"/>
        <v>10.986916951080774</v>
      </c>
      <c r="M13" s="13">
        <f t="shared" si="1"/>
        <v>43.50682593856655</v>
      </c>
      <c r="N13" s="13">
        <f t="shared" si="1"/>
        <v>11.956769055745164</v>
      </c>
      <c r="O13" s="13">
        <f t="shared" si="1"/>
        <v>114.09840728100114</v>
      </c>
      <c r="P13" s="13">
        <f t="shared" si="1"/>
        <v>0.2118885096700796</v>
      </c>
      <c r="Q13" s="13">
        <f t="shared" si="1"/>
        <v>69.92889647326508</v>
      </c>
      <c r="R13" s="13">
        <f t="shared" si="1"/>
        <v>102.48862343572242</v>
      </c>
      <c r="S13" s="13">
        <f t="shared" si="1"/>
        <v>1.1136234357224117</v>
      </c>
      <c r="T13" s="13">
        <f t="shared" si="1"/>
        <v>0.48065984072810003</v>
      </c>
      <c r="U13" s="13">
        <f t="shared" si="1"/>
        <v>0.09968998862343571</v>
      </c>
      <c r="V13" s="14">
        <f t="shared" si="1"/>
        <v>12.460182025028441</v>
      </c>
    </row>
    <row r="14" spans="1:22" ht="42.75">
      <c r="A14" s="15" t="s">
        <v>33</v>
      </c>
      <c r="B14" s="16">
        <v>196.08</v>
      </c>
      <c r="C14" s="16">
        <f>$B$14*C13/100</f>
        <v>180.72151535836178</v>
      </c>
      <c r="D14" s="16">
        <f>$B$14*D13/100-96.08</f>
        <v>61.73316996587032</v>
      </c>
      <c r="E14" s="16">
        <f aca="true" t="shared" si="2" ref="E14:V14">$B$14*E13/100</f>
        <v>18.54785187713311</v>
      </c>
      <c r="F14" s="16">
        <f t="shared" si="2"/>
        <v>6.144509215017066</v>
      </c>
      <c r="G14" s="16">
        <f t="shared" si="2"/>
        <v>9.637811604095566</v>
      </c>
      <c r="H14" s="16">
        <f t="shared" si="2"/>
        <v>2.351733105802048</v>
      </c>
      <c r="I14" s="16">
        <f t="shared" si="2"/>
        <v>0</v>
      </c>
      <c r="J14" s="16">
        <f t="shared" si="2"/>
        <v>16.625531740614335</v>
      </c>
      <c r="K14" s="16">
        <f t="shared" si="2"/>
        <v>1.0127453924914676</v>
      </c>
      <c r="L14" s="16">
        <f t="shared" si="2"/>
        <v>21.54314675767918</v>
      </c>
      <c r="M14" s="16">
        <f t="shared" si="2"/>
        <v>85.3081843003413</v>
      </c>
      <c r="N14" s="16">
        <f t="shared" si="2"/>
        <v>23.444832764505122</v>
      </c>
      <c r="O14" s="16">
        <f t="shared" si="2"/>
        <v>223.72415699658706</v>
      </c>
      <c r="P14" s="16">
        <f t="shared" si="2"/>
        <v>0.4154709897610921</v>
      </c>
      <c r="Q14" s="16">
        <f t="shared" si="2"/>
        <v>137.1165802047782</v>
      </c>
      <c r="R14" s="16">
        <f t="shared" si="2"/>
        <v>200.95969283276452</v>
      </c>
      <c r="S14" s="16">
        <f t="shared" si="2"/>
        <v>2.183592832764505</v>
      </c>
      <c r="T14" s="16">
        <f t="shared" si="2"/>
        <v>0.9424778156996587</v>
      </c>
      <c r="U14" s="16">
        <f t="shared" si="2"/>
        <v>0.19547212969283276</v>
      </c>
      <c r="V14" s="17">
        <f t="shared" si="2"/>
        <v>24.43192491467577</v>
      </c>
    </row>
    <row r="15" spans="24:27" ht="15">
      <c r="X15" s="19"/>
      <c r="Y15" s="19"/>
      <c r="AA15" s="19"/>
    </row>
    <row r="16" spans="24:27" ht="14.25">
      <c r="X16" s="20"/>
      <c r="Y16" s="20"/>
      <c r="AA16" s="20"/>
    </row>
    <row r="17" spans="24:27" ht="14.25">
      <c r="X17" s="20"/>
      <c r="Y17" s="20"/>
      <c r="AA17" s="20"/>
    </row>
    <row r="18" spans="1:27" ht="60">
      <c r="A18" s="21"/>
      <c r="B18" s="22" t="s">
        <v>34</v>
      </c>
      <c r="C18" s="6" t="s">
        <v>35</v>
      </c>
      <c r="D18" s="6" t="s">
        <v>36</v>
      </c>
      <c r="E18" s="6" t="s">
        <v>37</v>
      </c>
      <c r="F18" s="6" t="s">
        <v>38</v>
      </c>
      <c r="G18" s="6" t="s">
        <v>39</v>
      </c>
      <c r="H18" s="6" t="s">
        <v>40</v>
      </c>
      <c r="I18" s="6" t="s">
        <v>41</v>
      </c>
      <c r="J18" s="6" t="s">
        <v>42</v>
      </c>
      <c r="K18" s="6" t="s">
        <v>43</v>
      </c>
      <c r="L18" s="6" t="s">
        <v>44</v>
      </c>
      <c r="M18" s="6" t="s">
        <v>45</v>
      </c>
      <c r="N18" s="6" t="s">
        <v>46</v>
      </c>
      <c r="O18" s="6" t="s">
        <v>47</v>
      </c>
      <c r="P18" s="6" t="s">
        <v>48</v>
      </c>
      <c r="Q18" s="6" t="s">
        <v>49</v>
      </c>
      <c r="R18" s="6" t="s">
        <v>50</v>
      </c>
      <c r="S18" s="6" t="s">
        <v>51</v>
      </c>
      <c r="T18" s="6" t="s">
        <v>52</v>
      </c>
      <c r="U18" s="7" t="s">
        <v>53</v>
      </c>
      <c r="V18" s="19"/>
      <c r="W18" s="19"/>
      <c r="X18" s="20"/>
      <c r="Y18" s="20"/>
      <c r="AA18" s="20"/>
    </row>
    <row r="19" spans="1:27" ht="14.25">
      <c r="A19" s="8" t="s">
        <v>23</v>
      </c>
      <c r="B19" s="9" t="s">
        <v>26</v>
      </c>
      <c r="C19" s="9">
        <f>2*'[1]ΣΥΣΤΑΣΗ ΤΡΟΦΙΜΩΝ'!W94*0.65</f>
        <v>0.533</v>
      </c>
      <c r="D19" s="9">
        <f>2*'[1]ΣΥΣΤΑΣΗ ΤΡΟΦΙΜΩΝ'!X94*0.75</f>
        <v>0.405</v>
      </c>
      <c r="E19" s="9" t="s">
        <v>54</v>
      </c>
      <c r="F19" s="9">
        <f>2*'[1]ΣΥΣΤΑΣΗ ΤΡΟΦΙΜΩΝ'!Z94*0.7</f>
        <v>3.08</v>
      </c>
      <c r="G19" s="9">
        <f>2*'[1]ΣΥΣΤΑΣΗ ΤΡΟΦΙΜΩΝ'!AA94*0.7</f>
        <v>1.302</v>
      </c>
      <c r="H19" s="9">
        <f>2*'[1]ΣΥΣΤΑΣΗ ΤΡΟΦΙΜΩΝ'!AB94</f>
        <v>0</v>
      </c>
      <c r="I19" s="9">
        <f>2*'[1]ΣΥΣΤΑΣΗ ΤΡΟΦΙΜΩΝ'!AC94*0.5</f>
        <v>110</v>
      </c>
      <c r="J19" s="9" t="s">
        <v>26</v>
      </c>
      <c r="K19" s="9">
        <f>2*'[1]ΣΥΣΤΑΣΗ ΤΡΟΦΙΜΩΝ'!AE94</f>
        <v>0</v>
      </c>
      <c r="L19" s="9">
        <f>2*'[1]ΣΥΣΤΑΣΗ ΤΡΟΦΙΜΩΝ'!AF94</f>
        <v>0</v>
      </c>
      <c r="M19" s="9" t="s">
        <v>26</v>
      </c>
      <c r="N19" s="9">
        <f>'[1]ΣΥΣΤΑΣΗ ΤΡΟΦΙΜΩΝ'!AH94</f>
        <v>5.757575757575757</v>
      </c>
      <c r="O19" s="9">
        <f>'[1]ΣΥΣΤΑΣΗ ΤΡΟΦΙΜΩΝ'!AI94</f>
        <v>32.72727272727273</v>
      </c>
      <c r="P19" s="9">
        <f>'[1]ΣΥΣΤΑΣΗ ΤΡΟΦΙΜΩΝ'!AJ94</f>
        <v>65.72390572390573</v>
      </c>
      <c r="Q19" s="9">
        <f>'[1]ΣΥΣΤΑΣΗ ΤΡΟΦΙΜΩΝ'!AK94</f>
        <v>0.6060606060606061</v>
      </c>
      <c r="R19" s="9">
        <f>'[1]ΣΥΣΤΑΣΗ ΤΡΟΦΙΜΩΝ'!AL94</f>
        <v>1.6161616161616161</v>
      </c>
      <c r="S19" s="9">
        <f>2*'[1]ΣΥΣΤΑΣΗ ΤΡΟΦΙΜΩΝ'!AM94</f>
        <v>0.4</v>
      </c>
      <c r="T19" s="9">
        <f>2*'[1]ΣΥΣΤΑΣΗ ΤΡΟΦΙΜΩΝ'!AN94</f>
        <v>0.6</v>
      </c>
      <c r="U19" s="10">
        <f>2*'[1]ΣΥΣΤΑΣΗ ΤΡΟΦΙΜΩΝ'!AO94</f>
        <v>1.6</v>
      </c>
      <c r="V19" s="20"/>
      <c r="W19" s="20"/>
      <c r="X19" s="20"/>
      <c r="Y19" s="20"/>
      <c r="AA19" s="20"/>
    </row>
    <row r="20" spans="1:27" ht="14.25">
      <c r="A20" s="11" t="s">
        <v>24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20"/>
      <c r="W20" s="20"/>
      <c r="X20" s="20"/>
      <c r="Y20" s="20"/>
      <c r="AA20" s="20"/>
    </row>
    <row r="21" spans="1:27" ht="14.25">
      <c r="A21" s="11" t="s">
        <v>25</v>
      </c>
      <c r="B21" s="9">
        <f>0.7*'[1]ΣΥΣΤΑΣΗ ΤΡΟΦΙΜΩΝ'!V73</f>
        <v>9.799999999999999</v>
      </c>
      <c r="C21" s="9">
        <f>0.7*'[1]ΣΥΣΤΑΣΗ ΤΡΟΦΙΜΩΝ'!W73*0.8</f>
        <v>0.2296</v>
      </c>
      <c r="D21" s="9">
        <f>0.7*'[1]ΣΥΣΤΑΣΗ ΤΡΟΦΙΜΩΝ'!X73*0.9</f>
        <v>0.012599999999999998</v>
      </c>
      <c r="E21" s="9">
        <f>0.7*'[1]ΣΥΣΤΑΣΗ ΤΡΟΦΙΜΩΝ'!Y73</f>
        <v>0</v>
      </c>
      <c r="F21" s="9">
        <f>0.7*'[1]ΣΥΣΤΑΣΗ ΤΡΟΦΙΜΩΝ'!Z73</f>
        <v>2.94</v>
      </c>
      <c r="G21" s="9">
        <f>0.7*'[1]ΣΥΣΤΑΣΗ ΤΡΟΦΙΜΩΝ'!AA73*0.95</f>
        <v>0.20615</v>
      </c>
      <c r="H21" s="9">
        <f>0.7*'[1]ΣΥΣΤΑΣΗ ΤΡΟΦΙΜΩΝ'!AB73</f>
        <v>0</v>
      </c>
      <c r="I21" s="9">
        <f>0.7*'[1]ΣΥΣΤΑΣΗ ΤΡΟΦΙΜΩΝ'!AC73*0.7</f>
        <v>9.799999999999999</v>
      </c>
      <c r="J21" s="9">
        <f>0.7*'[1]ΣΥΣΤΑΣΗ ΤΡΟΦΙΜΩΝ'!AD73</f>
        <v>0</v>
      </c>
      <c r="K21" s="9">
        <f>0.7*'[1]ΣΥΣΤΑΣΗ ΤΡΟΦΙΜΩΝ'!AE73</f>
        <v>0</v>
      </c>
      <c r="L21" s="9">
        <f>0.7*'[1]ΣΥΣΤΑΣΗ ΤΡΟΦΙΜΩΝ'!AF73</f>
        <v>0</v>
      </c>
      <c r="M21" s="9">
        <f>0.7*'[1]ΣΥΣΤΑΣΗ ΤΡΟΦΙΜΩΝ'!AG73</f>
        <v>0.06999999999999999</v>
      </c>
      <c r="N21" s="9">
        <f>'[1]ΣΥΣΤΑΣΗ ΤΡΟΦΙΜΩΝ'!AH73</f>
        <v>8.459530026109661</v>
      </c>
      <c r="O21" s="9">
        <f>'[1]ΣΥΣΤΑΣΗ ΤΡΟΦΙΜΩΝ'!AI73</f>
        <v>7.624020887728459</v>
      </c>
      <c r="P21" s="9">
        <f>'[1]ΣΥΣΤΑΣΗ ΤΡΟΦΙΜΩΝ'!AJ73</f>
        <v>89.60835509138381</v>
      </c>
      <c r="Q21" s="9">
        <f>'[1]ΣΥΣΤΑΣΗ ΤΡΟΦΙΜΩΝ'!AK73</f>
        <v>2.1148825065274153</v>
      </c>
      <c r="R21" s="9">
        <v>0</v>
      </c>
      <c r="S21" s="9">
        <f>0.7*'[1]ΣΥΣΤΑΣΗ ΤΡΟΦΙΜΩΝ'!AM73</f>
        <v>0.63</v>
      </c>
      <c r="T21" s="9">
        <f>0.7*'[1]ΣΥΣΤΑΣΗ ΤΡΟΦΙΜΩΝ'!AN73</f>
        <v>0.63</v>
      </c>
      <c r="U21" s="10">
        <f>0.7*'[1]ΣΥΣΤΑΣΗ ΤΡΟΦΙΜΩΝ'!AO73</f>
        <v>0.9099999999999999</v>
      </c>
      <c r="V21" s="20"/>
      <c r="W21" s="20"/>
      <c r="X21" s="20"/>
      <c r="Y21" s="20"/>
      <c r="AA21" s="20"/>
    </row>
    <row r="22" spans="1:27" ht="14.25">
      <c r="A22" s="11" t="s">
        <v>27</v>
      </c>
      <c r="B22" s="9">
        <f>0.85*'[1]ΣΥΣΤΑΣΗ ΤΡΟΦΙΜΩΝ'!V108</f>
        <v>2.55</v>
      </c>
      <c r="C22" s="9">
        <f>0.85*'[1]ΣΥΣΤΑΣΗ ΤΡΟΦΙΜΩΝ'!W108*0.9</f>
        <v>0.09945</v>
      </c>
      <c r="D22" s="9" t="s">
        <v>26</v>
      </c>
      <c r="E22" s="9">
        <f>0.85*'[1]ΣΥΣΤΑΣΗ ΤΡΟΦΙΜΩΝ'!Y108*0.9</f>
        <v>7.65</v>
      </c>
      <c r="F22" s="9">
        <f>0.85*'[1]ΣΥΣΤΑΣΗ ΤΡΟΦΙΜΩΝ'!Z108*0.95</f>
        <v>0.5652499999999999</v>
      </c>
      <c r="G22" s="9">
        <f>0.85*'[1]ΣΥΣΤΑΣΗ ΤΡΟΦΙΜΩΝ'!AA108*0.95</f>
        <v>0.1615</v>
      </c>
      <c r="H22" s="9">
        <f>0.85*'[1]ΣΥΣΤΑΣΗ ΤΡΟΦΙΜΩΝ'!AB108</f>
        <v>0</v>
      </c>
      <c r="I22" s="9">
        <f>0.85*'[1]ΣΥΣΤΑΣΗ ΤΡΟΦΙΜΩΝ'!AC108*0.8</f>
        <v>11.56</v>
      </c>
      <c r="J22" s="9">
        <f>0.85*'[1]ΣΥΣΤΑΣΗ ΤΡΟΦΙΜΩΝ'!AD108*0.75</f>
        <v>3.1875</v>
      </c>
      <c r="K22" s="9">
        <f>0.85*'[1]ΣΥΣΤΑΣΗ ΤΡΟΦΙΜΩΝ'!AE108</f>
        <v>0</v>
      </c>
      <c r="L22" s="9">
        <f>0.85*'[1]ΣΥΣΤΑΣΗ ΤΡΟΦΙΜΩΝ'!AF108</f>
        <v>0</v>
      </c>
      <c r="M22" s="9">
        <f>0.85*'[1]ΣΥΣΤΑΣΗ ΤΡΟΦΙΜΩΝ'!AG108</f>
        <v>0.2635</v>
      </c>
      <c r="N22" s="9">
        <f>0.85*'[1]ΣΥΣΤΑΣΗ ΤΡΟΦΙΜΩΝ'!AH108</f>
        <v>4.25</v>
      </c>
      <c r="O22" s="9">
        <f>0.85*'[1]ΣΥΣΤΑΣΗ ΤΡΟΦΙΜΩΝ'!AI108</f>
        <v>11.333333333333334</v>
      </c>
      <c r="P22" s="9">
        <f>0.85*'[1]ΣΥΣΤΑΣΗ ΤΡΟΦΙΜΩΝ'!AJ108</f>
        <v>74.6111111111111</v>
      </c>
      <c r="Q22" s="9">
        <f>0.85*'[1]ΣΥΣΤΑΣΗ ΤΡΟΦΙΜΩΝ'!AK108</f>
        <v>0</v>
      </c>
      <c r="R22" s="9">
        <f>0.85*'[1]ΣΥΣΤΑΣΗ ΤΡΟΦΙΜΩΝ'!AL108</f>
        <v>52.888888888888886</v>
      </c>
      <c r="S22" s="9" t="s">
        <v>26</v>
      </c>
      <c r="T22" s="9" t="s">
        <v>26</v>
      </c>
      <c r="U22" s="10">
        <f>0.85*'[1]ΣΥΣΤΑΣΗ ΤΡΟΦΙΜΩΝ'!AO108</f>
        <v>0.085</v>
      </c>
      <c r="V22" s="20"/>
      <c r="W22" s="20"/>
      <c r="X22" s="20"/>
      <c r="Y22" s="20"/>
      <c r="AA22" s="20"/>
    </row>
    <row r="23" spans="1:27" ht="14.25">
      <c r="A23" s="11" t="s">
        <v>28</v>
      </c>
      <c r="B23" s="9" t="s">
        <v>26</v>
      </c>
      <c r="C23" s="9" t="s">
        <v>26</v>
      </c>
      <c r="D23" s="9" t="s">
        <v>26</v>
      </c>
      <c r="E23" s="9" t="s">
        <v>26</v>
      </c>
      <c r="F23" s="9" t="s">
        <v>26</v>
      </c>
      <c r="G23" s="9" t="s">
        <v>26</v>
      </c>
      <c r="H23" s="9">
        <v>0</v>
      </c>
      <c r="I23" s="9" t="s">
        <v>26</v>
      </c>
      <c r="J23" s="9">
        <f>0.8*'[1]ΣΥΣΤΑΣΗ ΤΡΟΦΙΜΩΝ'!AD22</f>
        <v>0</v>
      </c>
      <c r="K23" s="9">
        <f>0.8*'[1]ΣΥΣΤΑΣΗ ΤΡΟΦΙΜΩΝ'!AE22</f>
        <v>0</v>
      </c>
      <c r="L23" s="9">
        <f>0.8*'[1]ΣΥΣΤΑΣΗ ΤΡΟΦΙΜΩΝ'!AF22</f>
        <v>0</v>
      </c>
      <c r="M23" s="9">
        <f>0.8*'[1]ΣΥΣΤΑΣΗ ΤΡΟΦΙΜΩΝ'!AG22</f>
        <v>4.08</v>
      </c>
      <c r="N23" s="9">
        <f>'[1]ΣΥΣΤΑΣΗ ΤΡΟΦΙΜΩΝ'!AH22</f>
        <v>100.0111234705228</v>
      </c>
      <c r="O23" s="9">
        <v>0</v>
      </c>
      <c r="P23" s="9">
        <v>0</v>
      </c>
      <c r="Q23" s="9">
        <f>'[1]ΣΥΣΤΑΣΗ ΤΡΟΦΙΜΩΝ'!AK22</f>
        <v>14.015572858731923</v>
      </c>
      <c r="R23" s="9">
        <f>'[1]ΣΥΣΤΑΣΗ ΤΡΟΦΙΜΩΝ'!AL22</f>
        <v>0</v>
      </c>
      <c r="S23" s="9">
        <f>0.8*'[1]ΣΥΣΤΑΣΗ ΤΡΟΦΙΜΩΝ'!AM22</f>
        <v>11.200000000000001</v>
      </c>
      <c r="T23" s="9">
        <f>0.8*'[1]ΣΥΣΤΑΣΗ ΤΡΟΦΙΜΩΝ'!AN22</f>
        <v>55.760000000000005</v>
      </c>
      <c r="U23" s="10">
        <f>0.8*'[1]ΣΥΣΤΑΣΗ ΤΡΟΦΙΜΩΝ'!AO22</f>
        <v>8.959999999999999</v>
      </c>
      <c r="V23" s="20"/>
      <c r="W23" s="20"/>
      <c r="X23" s="23"/>
      <c r="Y23" s="23"/>
      <c r="AA23" s="23"/>
    </row>
    <row r="24" spans="1:27" ht="14.25">
      <c r="A24" s="11" t="s">
        <v>29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20"/>
      <c r="W24" s="20"/>
      <c r="X24" s="23"/>
      <c r="Y24" s="23"/>
      <c r="AA24" s="23"/>
    </row>
    <row r="25" spans="1:27" ht="14.25">
      <c r="A25" s="11" t="s">
        <v>30</v>
      </c>
      <c r="B25" s="9" t="s">
        <v>26</v>
      </c>
      <c r="C25" s="9">
        <f>1.2*'[1]ΣΥΣΤΑΣΗ ΤΡΟΦΙΜΩΝ'!W102</f>
        <v>0.036</v>
      </c>
      <c r="D25" s="9">
        <f>1.2*'[1]ΣΥΣΤΑΣΗ ΤΡΟΦΙΜΩΝ'!X102</f>
        <v>0.012</v>
      </c>
      <c r="E25" s="9">
        <f>1.2*'[1]ΣΥΣΤΑΣΗ ΤΡΟΦΙΜΩΝ'!Y102</f>
        <v>14.399999999999999</v>
      </c>
      <c r="F25" s="9">
        <f>1.2*'[1]ΣΥΣΤΑΣΗ ΤΡΟΦΙΜΩΝ'!Z102</f>
        <v>0.12</v>
      </c>
      <c r="G25" s="9">
        <f>1.2*'[1]ΣΥΣΤΑΣΗ ΤΡΟΦΙΜΩΝ'!AA102</f>
        <v>0.06</v>
      </c>
      <c r="H25" s="9">
        <f>1.2*'[1]ΣΥΣΤΑΣΗ ΤΡΟΦΙΜΩΝ'!AB102</f>
        <v>0</v>
      </c>
      <c r="I25" s="9">
        <f>1.2*'[1]ΣΥΣΤΑΣΗ ΤΡΟΦΙΜΩΝ'!AC102</f>
        <v>15.6</v>
      </c>
      <c r="J25" s="9">
        <f>1.2*'[1]ΣΥΣΤΑΣΗ ΤΡΟΦΙΜΩΝ'!AD102</f>
        <v>43.199999999999996</v>
      </c>
      <c r="K25" s="9">
        <f>1.2*'[1]ΣΥΣΤΑΣΗ ΤΡΟΦΙΜΩΝ'!AE102</f>
        <v>0</v>
      </c>
      <c r="L25" s="9">
        <f>1.2*'[1]ΣΥΣΤΑΣΗ ΤΡΟΦΙΜΩΝ'!AF102</f>
        <v>0</v>
      </c>
      <c r="M25" s="9" t="s">
        <v>26</v>
      </c>
      <c r="N25" s="9">
        <f>'[1]ΣΥΣΤΑΣΗ ΤΡΟΦΙΜΩΝ'!AH102</f>
        <v>0</v>
      </c>
      <c r="O25" s="9">
        <f>'[1]ΣΥΣΤΑΣΗ ΤΡΟΦΙΜΩΝ'!AI102</f>
        <v>17.142857142857142</v>
      </c>
      <c r="P25" s="9">
        <f>'[1]ΣΥΣΤΑΣΗ ΤΡΟΦΙΜΩΝ'!AJ102</f>
        <v>91.42857142857143</v>
      </c>
      <c r="Q25" s="9">
        <f>'[1]ΣΥΣΤΑΣΗ ΤΡΟΦΙΜΩΝ'!AK102</f>
        <v>0</v>
      </c>
      <c r="R25" s="9">
        <f>'[1]ΣΥΣΤΑΣΗ ΤΡΟΦΙΜΩΝ'!AL102</f>
        <v>91.42857142857143</v>
      </c>
      <c r="S25" s="9" t="s">
        <v>26</v>
      </c>
      <c r="T25" s="9" t="s">
        <v>26</v>
      </c>
      <c r="U25" s="10" t="s">
        <v>26</v>
      </c>
      <c r="V25" s="20"/>
      <c r="W25" s="20"/>
      <c r="X25" s="20"/>
      <c r="Y25" s="20"/>
      <c r="AA25" s="20"/>
    </row>
    <row r="26" spans="1:23" ht="14.25">
      <c r="A26" s="12" t="s">
        <v>31</v>
      </c>
      <c r="B26" s="13">
        <f aca="true" t="shared" si="3" ref="B26:M26">SUM(B19:B25)</f>
        <v>12.349999999999998</v>
      </c>
      <c r="C26" s="13">
        <f t="shared" si="3"/>
        <v>0.8980500000000001</v>
      </c>
      <c r="D26" s="13">
        <f t="shared" si="3"/>
        <v>0.42960000000000004</v>
      </c>
      <c r="E26" s="13">
        <f t="shared" si="3"/>
        <v>22.049999999999997</v>
      </c>
      <c r="F26" s="13">
        <f t="shared" si="3"/>
        <v>6.7052499999999995</v>
      </c>
      <c r="G26" s="13">
        <f t="shared" si="3"/>
        <v>1.7296500000000001</v>
      </c>
      <c r="H26" s="13">
        <f t="shared" si="3"/>
        <v>0</v>
      </c>
      <c r="I26" s="13">
        <f t="shared" si="3"/>
        <v>146.95999999999998</v>
      </c>
      <c r="J26" s="13">
        <f t="shared" si="3"/>
        <v>46.387499999999996</v>
      </c>
      <c r="K26" s="13">
        <f t="shared" si="3"/>
        <v>0</v>
      </c>
      <c r="L26" s="13">
        <f t="shared" si="3"/>
        <v>0</v>
      </c>
      <c r="M26" s="13">
        <f t="shared" si="3"/>
        <v>4.4135</v>
      </c>
      <c r="N26" s="24">
        <f>9*G12*100/C12</f>
        <v>47.996667283836324</v>
      </c>
      <c r="O26" s="24">
        <f>4*F12*100/C12</f>
        <v>13.599950626427203</v>
      </c>
      <c r="P26" s="24">
        <f>4*E12*100/C12</f>
        <v>41.052891439856815</v>
      </c>
      <c r="Q26" s="9">
        <f>9*S26*100/C12</f>
        <v>6.793186446954267</v>
      </c>
      <c r="R26" s="9">
        <f>4*K12*100/C12</f>
        <v>2.2415602049003267</v>
      </c>
      <c r="S26" s="13">
        <f>SUM(S19:S25)</f>
        <v>12.23</v>
      </c>
      <c r="T26" s="13">
        <f>SUM(T19:T25)</f>
        <v>56.99</v>
      </c>
      <c r="U26" s="14">
        <f>SUM(U19:U25)</f>
        <v>11.555</v>
      </c>
      <c r="V26" s="23"/>
      <c r="W26" s="23"/>
    </row>
    <row r="27" spans="1:23" ht="28.5">
      <c r="A27" s="12" t="s">
        <v>32</v>
      </c>
      <c r="B27" s="13">
        <f aca="true" t="shared" si="4" ref="B27:M27">100*B26/$B$12</f>
        <v>0.7025028441410692</v>
      </c>
      <c r="C27" s="13">
        <f t="shared" si="4"/>
        <v>0.051083617747440274</v>
      </c>
      <c r="D27" s="13">
        <f t="shared" si="4"/>
        <v>0.024436860068259385</v>
      </c>
      <c r="E27" s="13">
        <f t="shared" si="4"/>
        <v>1.2542662116040952</v>
      </c>
      <c r="F27" s="13">
        <f t="shared" si="4"/>
        <v>0.3814135381114903</v>
      </c>
      <c r="G27" s="13">
        <f t="shared" si="4"/>
        <v>0.09838737201365189</v>
      </c>
      <c r="H27" s="13">
        <f t="shared" si="4"/>
        <v>0</v>
      </c>
      <c r="I27" s="13">
        <f t="shared" si="4"/>
        <v>8.359499431171786</v>
      </c>
      <c r="J27" s="13">
        <f t="shared" si="4"/>
        <v>2.638651877133106</v>
      </c>
      <c r="K27" s="13">
        <f t="shared" si="4"/>
        <v>0</v>
      </c>
      <c r="L27" s="13">
        <f t="shared" si="4"/>
        <v>0</v>
      </c>
      <c r="M27" s="13">
        <f t="shared" si="4"/>
        <v>0.2510523321956769</v>
      </c>
      <c r="N27" s="13"/>
      <c r="O27" s="13"/>
      <c r="P27" s="13"/>
      <c r="Q27" s="13"/>
      <c r="R27" s="13"/>
      <c r="S27" s="13">
        <f>100*S26/$B$12</f>
        <v>0.6956769055745164</v>
      </c>
      <c r="T27" s="13">
        <f>100*T26/$B$12</f>
        <v>3.2417519908987487</v>
      </c>
      <c r="U27" s="14">
        <f>100*U26/$B$12</f>
        <v>0.6572810011376564</v>
      </c>
      <c r="V27" s="23"/>
      <c r="W27" s="23"/>
    </row>
    <row r="28" spans="1:23" ht="42.75">
      <c r="A28" s="15" t="s">
        <v>33</v>
      </c>
      <c r="B28" s="16">
        <f aca="true" t="shared" si="5" ref="B28:M28">$B$14*B27/100</f>
        <v>1.3774675767918085</v>
      </c>
      <c r="C28" s="16">
        <f t="shared" si="5"/>
        <v>0.1001647576791809</v>
      </c>
      <c r="D28" s="16">
        <f t="shared" si="5"/>
        <v>0.047915795221843006</v>
      </c>
      <c r="E28" s="16">
        <f t="shared" si="5"/>
        <v>2.4593651877133103</v>
      </c>
      <c r="F28" s="16">
        <f t="shared" si="5"/>
        <v>0.7478756655290103</v>
      </c>
      <c r="G28" s="16">
        <f t="shared" si="5"/>
        <v>0.19291795904436865</v>
      </c>
      <c r="H28" s="16">
        <f t="shared" si="5"/>
        <v>0</v>
      </c>
      <c r="I28" s="16">
        <f t="shared" si="5"/>
        <v>16.39130648464164</v>
      </c>
      <c r="J28" s="16">
        <f t="shared" si="5"/>
        <v>5.173868600682595</v>
      </c>
      <c r="K28" s="16">
        <f t="shared" si="5"/>
        <v>0</v>
      </c>
      <c r="L28" s="16">
        <f t="shared" si="5"/>
        <v>0</v>
      </c>
      <c r="M28" s="16">
        <f t="shared" si="5"/>
        <v>0.49226341296928333</v>
      </c>
      <c r="N28" s="16"/>
      <c r="O28" s="16"/>
      <c r="P28" s="16"/>
      <c r="Q28" s="16"/>
      <c r="R28" s="16"/>
      <c r="S28" s="16">
        <f>$B$14*S27/100</f>
        <v>1.364083276450512</v>
      </c>
      <c r="T28" s="16">
        <f>$B$14*T27/100</f>
        <v>6.356427303754267</v>
      </c>
      <c r="U28" s="17">
        <f>$B$14*U27/100</f>
        <v>1.2887965870307168</v>
      </c>
      <c r="V28" s="20"/>
      <c r="W28" s="20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2011-08-05T06:22:08Z</dcterms:created>
  <dcterms:modified xsi:type="dcterms:W3CDTF">2011-08-05T06:22:22Z</dcterms:modified>
  <cp:category/>
  <cp:version/>
  <cp:contentType/>
  <cp:contentStatus/>
</cp:coreProperties>
</file>