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605" windowWidth="13755" windowHeight="7170" activeTab="0"/>
  </bookViews>
  <sheets>
    <sheet name="Σούπα της Λαμπρής &quot;Ορουντιώτικ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<sst xmlns="http://schemas.openxmlformats.org/spreadsheetml/2006/main" count="127" uniqueCount="56">
  <si>
    <t>ΣΟΥΠΑ ΤΗΣ ΛΑΜΠΡΗΣ "ΟΡΟΥΝΤΙΩΤΙΚΗ"</t>
  </si>
  <si>
    <t>Τρόπος παρασκευής: Βράσιμο</t>
  </si>
  <si>
    <t>Quantity (g)</t>
  </si>
  <si>
    <t>Energy (kcal)</t>
  </si>
  <si>
    <t>Moisture (g)</t>
  </si>
  <si>
    <t>Carbonhydrates (g)</t>
  </si>
  <si>
    <t>Protein (g)</t>
  </si>
  <si>
    <t>Fat (g)</t>
  </si>
  <si>
    <t>Fiber (g)</t>
  </si>
  <si>
    <t>Cholesterol (mg)</t>
  </si>
  <si>
    <t>Starch (g)</t>
  </si>
  <si>
    <t>Totals Sugars (g)</t>
  </si>
  <si>
    <t>Calcium (mg)</t>
  </si>
  <si>
    <t>Phosphorus (mg)</t>
  </si>
  <si>
    <t>Magnesium (mg)</t>
  </si>
  <si>
    <t>Clorine (mg)</t>
  </si>
  <si>
    <t>Manganese (mg)</t>
  </si>
  <si>
    <t>Sodium (mg)</t>
  </si>
  <si>
    <t>Potassium  (mg)</t>
  </si>
  <si>
    <t>Iron (mg)</t>
  </si>
  <si>
    <t>Zinc (mg)</t>
  </si>
  <si>
    <t>Copper (mg)</t>
  </si>
  <si>
    <t>Selenium (μg)</t>
  </si>
  <si>
    <t>1 κεφαλάκι (400g)</t>
  </si>
  <si>
    <t>-</t>
  </si>
  <si>
    <t>4-6 ποδαράκια αρνίσια(1 πόδι=300γ)</t>
  </si>
  <si>
    <t>2 κιλά κρέας προβάτου</t>
  </si>
  <si>
    <t>2 φλιτζ. ρύζι</t>
  </si>
  <si>
    <t>tr</t>
  </si>
  <si>
    <t xml:space="preserve">αλάτι, </t>
  </si>
  <si>
    <t>πιπέρι</t>
  </si>
  <si>
    <t>κανέλα</t>
  </si>
  <si>
    <t>νερό</t>
  </si>
  <si>
    <t>ΣΥΝΟΛΟ</t>
  </si>
  <si>
    <t>ΣΥΝΟΛΟ ΣΕ 100g ΩΜΟΥ ΠΡΟΪΟΝΤΟΣ</t>
  </si>
  <si>
    <t>ΣΥΝΟΛΟ ΣΕ 100g ΕΤΟΙΜΟΥ ΠΡΟΪΟΝΤΟΣ (-49%)</t>
  </si>
  <si>
    <t>Iodine (μg)</t>
  </si>
  <si>
    <t>Thiamin (mg)</t>
  </si>
  <si>
    <t>Riboflavin (mg)</t>
  </si>
  <si>
    <t>BETA CAROTENE EQUIVAL. (μg)</t>
  </si>
  <si>
    <t>Niacin (mg)</t>
  </si>
  <si>
    <t>Vitamin B6 (mg)</t>
  </si>
  <si>
    <t>Vitamin B12 (μg)</t>
  </si>
  <si>
    <t>Folate (μg)</t>
  </si>
  <si>
    <t>Vitamin C (mg)</t>
  </si>
  <si>
    <t>Retinol (μg)</t>
  </si>
  <si>
    <t>Vitamin D (μg)</t>
  </si>
  <si>
    <t>Vitamin E (mg)</t>
  </si>
  <si>
    <t>%energy from fat</t>
  </si>
  <si>
    <t>%energy from protein</t>
  </si>
  <si>
    <t>%energy from carbohydrate</t>
  </si>
  <si>
    <t>%energy from saturated fat</t>
  </si>
  <si>
    <t xml:space="preserve">%energy from added sugar </t>
  </si>
  <si>
    <t>Total saturates (g)</t>
  </si>
  <si>
    <t>Total cis-monos (g)</t>
  </si>
  <si>
    <t>Total cis-pufas (g)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</si>
</sst>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Ναι&quot;;&quot;Ναι&quot;;&quot;'Οχι&quot;"/>
    <numFmt numFmtId="173" formatCode="&quot;Αληθές&quot;;&quot;Αληθές&quot;;&quot;Ψευδές&quot;"/>
    <numFmt numFmtId="174" formatCode="&quot;Ενεργοποίηση&quot;;&quot;Ενεργοποίηση&quot;;&quot;Απενεργοποίηση&quot;"/>
    <numFmt numFmtId="175" formatCode="[$€-2]\ #,##0.00_);[Red]\([$€-2]\ #,##0.00\)"/>
  </numFmts>
  <fonts count="21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Courier New"/>
      <family val="3"/>
    </font>
    <font>
      <sz val="11"/>
      <color indexed="8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/>
      <protection/>
    </xf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21" borderId="1" applyNumberFormat="0" applyAlignment="0" applyProtection="0"/>
  </cellStyleXfs>
  <cellXfs count="24">
    <xf numFmtId="0" fontId="0" fillId="0" borderId="0" xfId="0" applyAlignment="1">
      <alignment/>
    </xf>
    <xf numFmtId="2" fontId="0" fillId="0" borderId="0" xfId="56" applyNumberFormat="1">
      <alignment/>
      <protection/>
    </xf>
    <xf numFmtId="2" fontId="0" fillId="0" borderId="0" xfId="56" applyNumberFormat="1">
      <alignment/>
      <protection/>
    </xf>
    <xf numFmtId="2" fontId="19" fillId="0" borderId="0" xfId="56" applyNumberFormat="1" applyFont="1" applyAlignment="1">
      <alignment wrapText="1" shrinkToFit="1"/>
      <protection/>
    </xf>
    <xf numFmtId="2" fontId="20" fillId="0" borderId="10" xfId="0" applyNumberFormat="1" applyFont="1" applyBorder="1" applyAlignment="1">
      <alignment wrapText="1" shrinkToFit="1"/>
    </xf>
    <xf numFmtId="2" fontId="20" fillId="0" borderId="11" xfId="0" applyNumberFormat="1" applyFont="1" applyBorder="1" applyAlignment="1">
      <alignment wrapText="1" shrinkToFit="1"/>
    </xf>
    <xf numFmtId="2" fontId="20" fillId="0" borderId="12" xfId="0" applyNumberFormat="1" applyFont="1" applyBorder="1" applyAlignment="1">
      <alignment wrapText="1" shrinkToFit="1"/>
    </xf>
    <xf numFmtId="2" fontId="0" fillId="0" borderId="10" xfId="56" applyNumberFormat="1" applyBorder="1" applyAlignment="1">
      <alignment wrapText="1"/>
      <protection/>
    </xf>
    <xf numFmtId="2" fontId="0" fillId="0" borderId="0" xfId="56" applyNumberFormat="1" applyBorder="1">
      <alignment/>
      <protection/>
    </xf>
    <xf numFmtId="2" fontId="0" fillId="0" borderId="0" xfId="56" applyNumberFormat="1" applyBorder="1" applyAlignment="1">
      <alignment horizontal="center" vertical="center"/>
      <protection/>
    </xf>
    <xf numFmtId="2" fontId="0" fillId="0" borderId="13" xfId="56" applyNumberFormat="1" applyBorder="1" applyAlignment="1">
      <alignment horizontal="center" vertical="center"/>
      <protection/>
    </xf>
    <xf numFmtId="2" fontId="0" fillId="0" borderId="14" xfId="56" applyNumberFormat="1" applyBorder="1" applyAlignment="1">
      <alignment wrapText="1"/>
      <protection/>
    </xf>
    <xf numFmtId="2" fontId="0" fillId="0" borderId="13" xfId="56" applyNumberFormat="1" applyBorder="1">
      <alignment/>
      <protection/>
    </xf>
    <xf numFmtId="2" fontId="0" fillId="0" borderId="0" xfId="56" applyNumberFormat="1" applyFont="1" applyAlignment="1">
      <alignment/>
      <protection/>
    </xf>
    <xf numFmtId="2" fontId="0" fillId="0" borderId="14" xfId="56" applyNumberFormat="1" applyFont="1" applyBorder="1" applyAlignment="1">
      <alignment wrapText="1"/>
      <protection/>
    </xf>
    <xf numFmtId="2" fontId="0" fillId="0" borderId="0" xfId="56" applyNumberFormat="1" applyFont="1" applyBorder="1" applyAlignment="1">
      <alignment/>
      <protection/>
    </xf>
    <xf numFmtId="2" fontId="0" fillId="0" borderId="13" xfId="56" applyNumberFormat="1" applyFont="1" applyBorder="1" applyAlignment="1">
      <alignment/>
      <protection/>
    </xf>
    <xf numFmtId="2" fontId="0" fillId="0" borderId="15" xfId="56" applyNumberFormat="1" applyBorder="1" applyAlignment="1">
      <alignment wrapText="1"/>
      <protection/>
    </xf>
    <xf numFmtId="2" fontId="0" fillId="0" borderId="16" xfId="56" applyNumberFormat="1" applyBorder="1">
      <alignment/>
      <protection/>
    </xf>
    <xf numFmtId="2" fontId="0" fillId="0" borderId="17" xfId="56" applyNumberFormat="1" applyBorder="1">
      <alignment/>
      <protection/>
    </xf>
    <xf numFmtId="2" fontId="0" fillId="0" borderId="18" xfId="56" applyNumberFormat="1" applyBorder="1" applyAlignment="1">
      <alignment wrapText="1"/>
      <protection/>
    </xf>
    <xf numFmtId="2" fontId="20" fillId="0" borderId="19" xfId="0" applyNumberFormat="1" applyFont="1" applyBorder="1" applyAlignment="1">
      <alignment wrapText="1" shrinkToFit="1"/>
    </xf>
    <xf numFmtId="2" fontId="0" fillId="0" borderId="0" xfId="56" applyNumberFormat="1" applyBorder="1" applyAlignment="1">
      <alignment wrapText="1"/>
      <protection/>
    </xf>
    <xf numFmtId="2" fontId="0" fillId="0" borderId="0" xfId="56" applyNumberFormat="1" applyAlignment="1">
      <alignment wrapText="1"/>
      <protection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IATRIBES\TSIAKLA_SYNDAGES\&#928;&#932;&#933;&#935;&#921;&#913;&#922;&#919;%20&#917;&#929;&#915;&#913;&#931;&#921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ΣΥΣΤΑΣΗ ΤΡΟΦΙΜΩΝ"/>
      <sheetName val="Σιεφταλιές"/>
      <sheetName val="Τσιτσιριδόπιτες"/>
      <sheetName val="Ψάρι σαβόρο"/>
      <sheetName val="Στρουθκιά με αυγά"/>
      <sheetName val="Καραόλοι σουβλάκια"/>
      <sheetName val="Ταχινόπιτα"/>
      <sheetName val="Συκωταριά τηγανιτή"/>
    </sheetNames>
    <sheetDataSet>
      <sheetData sheetId="0">
        <row r="73">
          <cell r="B73">
            <v>383</v>
          </cell>
          <cell r="C73">
            <v>11.4</v>
          </cell>
          <cell r="D73">
            <v>85.8</v>
          </cell>
          <cell r="E73">
            <v>7.3</v>
          </cell>
          <cell r="F73">
            <v>3.6</v>
          </cell>
          <cell r="G73">
            <v>2.7</v>
          </cell>
          <cell r="H73">
            <v>0</v>
          </cell>
          <cell r="I73">
            <v>85.8</v>
          </cell>
          <cell r="K73">
            <v>51</v>
          </cell>
          <cell r="L73">
            <v>150</v>
          </cell>
          <cell r="M73">
            <v>32</v>
          </cell>
          <cell r="N73">
            <v>10</v>
          </cell>
          <cell r="O73">
            <v>1.2</v>
          </cell>
          <cell r="P73">
            <v>4</v>
          </cell>
          <cell r="Q73">
            <v>150</v>
          </cell>
          <cell r="R73">
            <v>0.5</v>
          </cell>
          <cell r="S73">
            <v>1.8</v>
          </cell>
          <cell r="T73">
            <v>0.37</v>
          </cell>
          <cell r="U73">
            <v>10</v>
          </cell>
          <cell r="V73">
            <v>14</v>
          </cell>
          <cell r="W73">
            <v>0.41</v>
          </cell>
          <cell r="X73">
            <v>0.02</v>
          </cell>
          <cell r="Y73">
            <v>0</v>
          </cell>
          <cell r="Z73">
            <v>4.2</v>
          </cell>
          <cell r="AA73">
            <v>0.31</v>
          </cell>
          <cell r="AB73">
            <v>0</v>
          </cell>
          <cell r="AC73">
            <v>20</v>
          </cell>
          <cell r="AD73">
            <v>0</v>
          </cell>
          <cell r="AE73">
            <v>0</v>
          </cell>
          <cell r="AF73">
            <v>0</v>
          </cell>
          <cell r="AG73">
            <v>0.1</v>
          </cell>
          <cell r="AH73">
            <v>8.459530026109661</v>
          </cell>
          <cell r="AI73">
            <v>7.624020887728459</v>
          </cell>
          <cell r="AJ73">
            <v>89.60835509138381</v>
          </cell>
          <cell r="AK73">
            <v>2.1148825065274153</v>
          </cell>
          <cell r="AM73">
            <v>0.9</v>
          </cell>
          <cell r="AN73">
            <v>0.9</v>
          </cell>
          <cell r="AO73">
            <v>1.3</v>
          </cell>
        </row>
        <row r="126">
          <cell r="B126">
            <v>314</v>
          </cell>
          <cell r="C126">
            <v>56.1</v>
          </cell>
          <cell r="D126">
            <v>0</v>
          </cell>
          <cell r="E126">
            <v>15.6</v>
          </cell>
          <cell r="F126">
            <v>28</v>
          </cell>
          <cell r="G126">
            <v>0</v>
          </cell>
          <cell r="H126">
            <v>68</v>
          </cell>
          <cell r="I126">
            <v>0</v>
          </cell>
          <cell r="J126">
            <v>0</v>
          </cell>
          <cell r="K126">
            <v>7</v>
          </cell>
          <cell r="L126">
            <v>150</v>
          </cell>
          <cell r="M126">
            <v>18</v>
          </cell>
          <cell r="N126">
            <v>56</v>
          </cell>
          <cell r="O126">
            <v>0.02</v>
          </cell>
          <cell r="P126">
            <v>66</v>
          </cell>
          <cell r="Q126">
            <v>260</v>
          </cell>
          <cell r="R126">
            <v>1.2</v>
          </cell>
          <cell r="S126">
            <v>3.1</v>
          </cell>
          <cell r="T126">
            <v>0.21</v>
          </cell>
          <cell r="U126">
            <v>1</v>
          </cell>
          <cell r="V126">
            <v>5</v>
          </cell>
          <cell r="W126">
            <v>0.1</v>
          </cell>
          <cell r="X126">
            <v>0.18</v>
          </cell>
          <cell r="Z126">
            <v>3.6</v>
          </cell>
          <cell r="AA126">
            <v>0.17</v>
          </cell>
          <cell r="AB126">
            <v>2</v>
          </cell>
          <cell r="AC126">
            <v>3</v>
          </cell>
          <cell r="AD126">
            <v>0</v>
          </cell>
          <cell r="AG126">
            <v>0.17</v>
          </cell>
          <cell r="AH126">
            <v>80.2547770700637</v>
          </cell>
          <cell r="AI126">
            <v>19.872611464968152</v>
          </cell>
          <cell r="AJ126">
            <v>0</v>
          </cell>
          <cell r="AK126">
            <v>39.84076433121019</v>
          </cell>
          <cell r="AL126">
            <v>0</v>
          </cell>
          <cell r="AM126">
            <v>13.9</v>
          </cell>
          <cell r="AN126">
            <v>10.8</v>
          </cell>
          <cell r="AO126">
            <v>1.3</v>
          </cell>
        </row>
        <row r="137">
          <cell r="B137">
            <v>74</v>
          </cell>
          <cell r="C137">
            <v>21.9</v>
          </cell>
          <cell r="D137">
            <v>0</v>
          </cell>
          <cell r="E137">
            <v>6.9</v>
          </cell>
          <cell r="F137">
            <v>4.9</v>
          </cell>
          <cell r="G137">
            <v>0</v>
          </cell>
          <cell r="AH137">
            <v>59.5945945945946</v>
          </cell>
          <cell r="AI137">
            <v>37.2972972972973</v>
          </cell>
          <cell r="AJ137">
            <v>0</v>
          </cell>
          <cell r="AK137">
            <v>0</v>
          </cell>
          <cell r="AL137">
            <v>0</v>
          </cell>
        </row>
        <row r="138">
          <cell r="B138">
            <v>203</v>
          </cell>
          <cell r="C138">
            <v>52.2</v>
          </cell>
          <cell r="D138">
            <v>0</v>
          </cell>
          <cell r="E138">
            <v>16</v>
          </cell>
          <cell r="F138">
            <v>15</v>
          </cell>
          <cell r="G138">
            <v>0</v>
          </cell>
          <cell r="AH138">
            <v>66.50246305418719</v>
          </cell>
          <cell r="AI138">
            <v>31.527093596059114</v>
          </cell>
          <cell r="AJ138">
            <v>0</v>
          </cell>
          <cell r="AK138">
            <v>0</v>
          </cell>
          <cell r="AL13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AU30"/>
  <sheetViews>
    <sheetView tabSelected="1" view="pageLayout" zoomScale="55" zoomScaleNormal="55" zoomScalePageLayoutView="55" workbookViewId="0" topLeftCell="A31">
      <selection activeCell="H30" sqref="H30"/>
    </sheetView>
  </sheetViews>
  <sheetFormatPr defaultColWidth="9.140625" defaultRowHeight="15"/>
  <cols>
    <col min="1" max="1" width="19.7109375" style="23" customWidth="1"/>
    <col min="2" max="3" width="9.140625" style="2" customWidth="1"/>
    <col min="4" max="4" width="11.28125" style="2" customWidth="1"/>
    <col min="5" max="5" width="17.140625" style="2" customWidth="1"/>
    <col min="6" max="8" width="9.140625" style="2" customWidth="1"/>
    <col min="9" max="9" width="12.57421875" style="2" customWidth="1"/>
    <col min="10" max="12" width="9.140625" style="2" customWidth="1"/>
    <col min="13" max="13" width="13.00390625" style="2" customWidth="1"/>
    <col min="14" max="14" width="11.8515625" style="2" customWidth="1"/>
    <col min="15" max="15" width="9.140625" style="2" customWidth="1"/>
    <col min="16" max="16" width="12.57421875" style="2" customWidth="1"/>
    <col min="17" max="17" width="9.140625" style="2" customWidth="1"/>
    <col min="18" max="18" width="10.421875" style="2" customWidth="1"/>
    <col min="19" max="21" width="9.140625" style="2" customWidth="1"/>
    <col min="22" max="22" width="11.140625" style="2" customWidth="1"/>
    <col min="23" max="16384" width="9.140625" style="2" customWidth="1"/>
  </cols>
  <sheetData>
    <row r="1" spans="1:47" ht="15">
      <c r="A1" s="1" t="s">
        <v>0</v>
      </c>
      <c r="B1" s="1"/>
      <c r="C1" s="1"/>
      <c r="AQ1" s="3"/>
      <c r="AR1" s="3"/>
      <c r="AS1" s="3"/>
      <c r="AT1" s="3"/>
      <c r="AU1" s="3"/>
    </row>
    <row r="2" spans="1:3" ht="14.25">
      <c r="A2" s="1" t="s">
        <v>1</v>
      </c>
      <c r="B2" s="1"/>
      <c r="C2" s="1"/>
    </row>
    <row r="3" ht="14.25">
      <c r="A3" s="2"/>
    </row>
    <row r="4" spans="1:22" ht="30">
      <c r="A4" s="4"/>
      <c r="B4" s="5" t="s">
        <v>2</v>
      </c>
      <c r="C4" s="5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 t="s">
        <v>15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6" t="s">
        <v>22</v>
      </c>
    </row>
    <row r="5" spans="1:22" ht="14.25">
      <c r="A5" s="7" t="s">
        <v>23</v>
      </c>
      <c r="B5" s="8">
        <v>400</v>
      </c>
      <c r="C5" s="8">
        <f>4*'[1]ΣΥΣΤΑΣΗ ΤΡΟΦΙΜΩΝ'!B137</f>
        <v>296</v>
      </c>
      <c r="D5" s="8">
        <f>4*'[1]ΣΥΣΤΑΣΗ ΤΡΟΦΙΜΩΝ'!C137</f>
        <v>87.6</v>
      </c>
      <c r="E5" s="8">
        <f>4*'[1]ΣΥΣΤΑΣΗ ΤΡΟΦΙΜΩΝ'!D137</f>
        <v>0</v>
      </c>
      <c r="F5" s="8">
        <f>4*'[1]ΣΥΣΤΑΣΗ ΤΡΟΦΙΜΩΝ'!E137</f>
        <v>27.6</v>
      </c>
      <c r="G5" s="8">
        <f>4*'[1]ΣΥΣΤΑΣΗ ΤΡΟΦΙΜΩΝ'!F137</f>
        <v>19.6</v>
      </c>
      <c r="H5" s="8">
        <f>4*'[1]ΣΥΣΤΑΣΗ ΤΡΟΦΙΜΩΝ'!G137</f>
        <v>0</v>
      </c>
      <c r="I5" s="9" t="s">
        <v>24</v>
      </c>
      <c r="J5" s="9" t="s">
        <v>24</v>
      </c>
      <c r="K5" s="9" t="s">
        <v>24</v>
      </c>
      <c r="L5" s="9" t="s">
        <v>24</v>
      </c>
      <c r="M5" s="9" t="s">
        <v>24</v>
      </c>
      <c r="N5" s="9" t="s">
        <v>24</v>
      </c>
      <c r="O5" s="9" t="s">
        <v>24</v>
      </c>
      <c r="P5" s="9" t="s">
        <v>24</v>
      </c>
      <c r="Q5" s="9" t="s">
        <v>24</v>
      </c>
      <c r="R5" s="9" t="s">
        <v>24</v>
      </c>
      <c r="S5" s="9" t="s">
        <v>24</v>
      </c>
      <c r="T5" s="9" t="s">
        <v>24</v>
      </c>
      <c r="U5" s="9" t="s">
        <v>24</v>
      </c>
      <c r="V5" s="10" t="s">
        <v>24</v>
      </c>
    </row>
    <row r="6" spans="1:22" ht="28.5">
      <c r="A6" s="11" t="s">
        <v>25</v>
      </c>
      <c r="B6" s="8">
        <v>1500</v>
      </c>
      <c r="C6" s="8">
        <f>15*'[1]ΣΥΣΤΑΣΗ ΤΡΟΦΙΜΩΝ'!B138</f>
        <v>3045</v>
      </c>
      <c r="D6" s="8">
        <f>15*'[1]ΣΥΣΤΑΣΗ ΤΡΟΦΙΜΩΝ'!C138</f>
        <v>783</v>
      </c>
      <c r="E6" s="8">
        <f>15*'[1]ΣΥΣΤΑΣΗ ΤΡΟΦΙΜΩΝ'!D138</f>
        <v>0</v>
      </c>
      <c r="F6" s="8">
        <f>15*'[1]ΣΥΣΤΑΣΗ ΤΡΟΦΙΜΩΝ'!E138</f>
        <v>240</v>
      </c>
      <c r="G6" s="8">
        <f>15*'[1]ΣΥΣΤΑΣΗ ΤΡΟΦΙΜΩΝ'!F138</f>
        <v>225</v>
      </c>
      <c r="H6" s="8">
        <f>15*'[1]ΣΥΣΤΑΣΗ ΤΡΟΦΙΜΩΝ'!G138</f>
        <v>0</v>
      </c>
      <c r="I6" s="9" t="s">
        <v>24</v>
      </c>
      <c r="J6" s="9" t="s">
        <v>24</v>
      </c>
      <c r="K6" s="9" t="s">
        <v>24</v>
      </c>
      <c r="L6" s="9" t="s">
        <v>24</v>
      </c>
      <c r="M6" s="9" t="s">
        <v>24</v>
      </c>
      <c r="N6" s="9" t="s">
        <v>24</v>
      </c>
      <c r="O6" s="9" t="s">
        <v>24</v>
      </c>
      <c r="P6" s="9" t="s">
        <v>24</v>
      </c>
      <c r="Q6" s="9" t="s">
        <v>24</v>
      </c>
      <c r="R6" s="9" t="s">
        <v>24</v>
      </c>
      <c r="S6" s="9" t="s">
        <v>24</v>
      </c>
      <c r="T6" s="9" t="s">
        <v>24</v>
      </c>
      <c r="U6" s="9" t="s">
        <v>24</v>
      </c>
      <c r="V6" s="10" t="s">
        <v>24</v>
      </c>
    </row>
    <row r="7" spans="1:22" ht="28.5">
      <c r="A7" s="11" t="s">
        <v>26</v>
      </c>
      <c r="B7" s="8">
        <v>2000</v>
      </c>
      <c r="C7" s="8">
        <f>20*'[1]ΣΥΣΤΑΣΗ ΤΡΟΦΙΜΩΝ'!B126</f>
        <v>6280</v>
      </c>
      <c r="D7" s="8">
        <f>20*'[1]ΣΥΣΤΑΣΗ ΤΡΟΦΙΜΩΝ'!C126</f>
        <v>1122</v>
      </c>
      <c r="E7" s="8">
        <f>20*'[1]ΣΥΣΤΑΣΗ ΤΡΟΦΙΜΩΝ'!D126</f>
        <v>0</v>
      </c>
      <c r="F7" s="8">
        <f>20*'[1]ΣΥΣΤΑΣΗ ΤΡΟΦΙΜΩΝ'!E126</f>
        <v>312</v>
      </c>
      <c r="G7" s="8">
        <f>20*'[1]ΣΥΣΤΑΣΗ ΤΡΟΦΙΜΩΝ'!F126</f>
        <v>560</v>
      </c>
      <c r="H7" s="8">
        <f>20*'[1]ΣΥΣΤΑΣΗ ΤΡΟΦΙΜΩΝ'!G126</f>
        <v>0</v>
      </c>
      <c r="I7" s="8">
        <f>20*'[1]ΣΥΣΤΑΣΗ ΤΡΟΦΙΜΩΝ'!H126</f>
        <v>1360</v>
      </c>
      <c r="J7" s="8">
        <f>20*'[1]ΣΥΣΤΑΣΗ ΤΡΟΦΙΜΩΝ'!I126</f>
        <v>0</v>
      </c>
      <c r="K7" s="8">
        <f>20*'[1]ΣΥΣΤΑΣΗ ΤΡΟΦΙΜΩΝ'!J126</f>
        <v>0</v>
      </c>
      <c r="L7" s="8">
        <f>20*'[1]ΣΥΣΤΑΣΗ ΤΡΟΦΙΜΩΝ'!K126</f>
        <v>140</v>
      </c>
      <c r="M7" s="8">
        <f>20*'[1]ΣΥΣΤΑΣΗ ΤΡΟΦΙΜΩΝ'!L126</f>
        <v>3000</v>
      </c>
      <c r="N7" s="8">
        <f>20*'[1]ΣΥΣΤΑΣΗ ΤΡΟΦΙΜΩΝ'!M126</f>
        <v>360</v>
      </c>
      <c r="O7" s="8">
        <f>20*'[1]ΣΥΣΤΑΣΗ ΤΡΟΦΙΜΩΝ'!N126</f>
        <v>1120</v>
      </c>
      <c r="P7" s="8">
        <f>20*'[1]ΣΥΣΤΑΣΗ ΤΡΟΦΙΜΩΝ'!O126</f>
        <v>0.4</v>
      </c>
      <c r="Q7" s="8">
        <f>20*'[1]ΣΥΣΤΑΣΗ ΤΡΟΦΙΜΩΝ'!P126</f>
        <v>1320</v>
      </c>
      <c r="R7" s="8">
        <f>20*'[1]ΣΥΣΤΑΣΗ ΤΡΟΦΙΜΩΝ'!Q126</f>
        <v>5200</v>
      </c>
      <c r="S7" s="8">
        <f>20*'[1]ΣΥΣΤΑΣΗ ΤΡΟΦΙΜΩΝ'!R126</f>
        <v>24</v>
      </c>
      <c r="T7" s="8">
        <f>20*'[1]ΣΥΣΤΑΣΗ ΤΡΟΦΙΜΩΝ'!S126</f>
        <v>62</v>
      </c>
      <c r="U7" s="8">
        <f>20*'[1]ΣΥΣΤΑΣΗ ΤΡΟΦΙΜΩΝ'!T126</f>
        <v>4.2</v>
      </c>
      <c r="V7" s="12">
        <f>20*'[1]ΣΥΣΤΑΣΗ ΤΡΟΦΙΜΩΝ'!U126</f>
        <v>20</v>
      </c>
    </row>
    <row r="8" spans="1:22" ht="14.25">
      <c r="A8" s="11" t="s">
        <v>27</v>
      </c>
      <c r="B8" s="8">
        <v>400</v>
      </c>
      <c r="C8" s="8">
        <f>4*'[1]ΣΥΣΤΑΣΗ ΤΡΟΦΙΜΩΝ'!B73</f>
        <v>1532</v>
      </c>
      <c r="D8" s="8">
        <f>4*'[1]ΣΥΣΤΑΣΗ ΤΡΟΦΙΜΩΝ'!C73</f>
        <v>45.6</v>
      </c>
      <c r="E8" s="8">
        <f>4*'[1]ΣΥΣΤΑΣΗ ΤΡΟΦΙΜΩΝ'!D73</f>
        <v>343.2</v>
      </c>
      <c r="F8" s="8">
        <f>4*'[1]ΣΥΣΤΑΣΗ ΤΡΟΦΙΜΩΝ'!E73</f>
        <v>29.2</v>
      </c>
      <c r="G8" s="8">
        <f>4*'[1]ΣΥΣΤΑΣΗ ΤΡΟΦΙΜΩΝ'!F73</f>
        <v>14.4</v>
      </c>
      <c r="H8" s="8">
        <f>4*'[1]ΣΥΣΤΑΣΗ ΤΡΟΦΙΜΩΝ'!G73</f>
        <v>10.8</v>
      </c>
      <c r="I8" s="8">
        <f>4*'[1]ΣΥΣΤΑΣΗ ΤΡΟΦΙΜΩΝ'!H73</f>
        <v>0</v>
      </c>
      <c r="J8" s="8">
        <f>4*'[1]ΣΥΣΤΑΣΗ ΤΡΟΦΙΜΩΝ'!I73</f>
        <v>343.2</v>
      </c>
      <c r="K8" s="8" t="s">
        <v>28</v>
      </c>
      <c r="L8" s="8">
        <f>4*'[1]ΣΥΣΤΑΣΗ ΤΡΟΦΙΜΩΝ'!K73</f>
        <v>204</v>
      </c>
      <c r="M8" s="8">
        <f>4*'[1]ΣΥΣΤΑΣΗ ΤΡΟΦΙΜΩΝ'!L73*0.95</f>
        <v>570</v>
      </c>
      <c r="N8" s="8">
        <f>4*'[1]ΣΥΣΤΑΣΗ ΤΡΟΦΙΜΩΝ'!M73</f>
        <v>128</v>
      </c>
      <c r="O8" s="8">
        <f>4*'[1]ΣΥΣΤΑΣΗ ΤΡΟΦΙΜΩΝ'!N73</f>
        <v>40</v>
      </c>
      <c r="P8" s="8">
        <f>4*'[1]ΣΥΣΤΑΣΗ ΤΡΟΦΙΜΩΝ'!O73</f>
        <v>4.8</v>
      </c>
      <c r="Q8" s="8">
        <f>4*'[1]ΣΥΣΤΑΣΗ ΤΡΟΦΙΜΩΝ'!P73</f>
        <v>16</v>
      </c>
      <c r="R8" s="8">
        <f>4*'[1]ΣΥΣΤΑΣΗ ΤΡΟΦΙΜΩΝ'!Q73*0.95</f>
        <v>570</v>
      </c>
      <c r="S8" s="8">
        <f>4*'[1]ΣΥΣΤΑΣΗ ΤΡΟΦΙΜΩΝ'!R73*0.95</f>
        <v>1.9</v>
      </c>
      <c r="T8" s="8">
        <f>4*'[1]ΣΥΣΤΑΣΗ ΤΡΟΦΙΜΩΝ'!S73</f>
        <v>7.2</v>
      </c>
      <c r="U8" s="8">
        <f>4*'[1]ΣΥΣΤΑΣΗ ΤΡΟΦΙΜΩΝ'!T73*0.95</f>
        <v>1.406</v>
      </c>
      <c r="V8" s="12">
        <f>4*'[1]ΣΥΣΤΑΣΗ ΤΡΟΦΙΜΩΝ'!U73</f>
        <v>40</v>
      </c>
    </row>
    <row r="9" spans="1:22" ht="14.25">
      <c r="A9" s="11" t="s">
        <v>29</v>
      </c>
      <c r="B9" s="8">
        <v>6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>
        <v>3600</v>
      </c>
      <c r="P9" s="8"/>
      <c r="Q9" s="8">
        <v>2400</v>
      </c>
      <c r="R9" s="8"/>
      <c r="S9" s="8"/>
      <c r="T9" s="8"/>
      <c r="U9" s="8"/>
      <c r="V9" s="12"/>
    </row>
    <row r="10" spans="1:47" ht="14.25">
      <c r="A10" s="11" t="s">
        <v>30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2"/>
      <c r="AQ10" s="13"/>
      <c r="AR10" s="13"/>
      <c r="AS10" s="13"/>
      <c r="AT10" s="13"/>
      <c r="AU10" s="13"/>
    </row>
    <row r="11" spans="1:47" ht="14.25">
      <c r="A11" s="11" t="s">
        <v>31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12"/>
      <c r="AQ11" s="13"/>
      <c r="AR11" s="13"/>
      <c r="AS11" s="13"/>
      <c r="AT11" s="13"/>
      <c r="AU11" s="13"/>
    </row>
    <row r="12" spans="1:22" ht="14.25">
      <c r="A12" s="11" t="s">
        <v>32</v>
      </c>
      <c r="B12" s="8">
        <v>1000</v>
      </c>
      <c r="C12" s="8"/>
      <c r="D12" s="8">
        <v>1000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12"/>
    </row>
    <row r="13" spans="1:22" ht="14.25">
      <c r="A13" s="14" t="s">
        <v>33</v>
      </c>
      <c r="B13" s="15">
        <f aca="true" t="shared" si="0" ref="B13:V13">SUM(B5:B12)</f>
        <v>5306</v>
      </c>
      <c r="C13" s="15">
        <f t="shared" si="0"/>
        <v>11153</v>
      </c>
      <c r="D13" s="15">
        <f t="shared" si="0"/>
        <v>3038.2</v>
      </c>
      <c r="E13" s="15">
        <f t="shared" si="0"/>
        <v>343.2</v>
      </c>
      <c r="F13" s="15">
        <f t="shared" si="0"/>
        <v>608.8000000000001</v>
      </c>
      <c r="G13" s="15">
        <f t="shared" si="0"/>
        <v>819</v>
      </c>
      <c r="H13" s="15">
        <f t="shared" si="0"/>
        <v>10.8</v>
      </c>
      <c r="I13" s="15">
        <f t="shared" si="0"/>
        <v>1360</v>
      </c>
      <c r="J13" s="15">
        <f t="shared" si="0"/>
        <v>343.2</v>
      </c>
      <c r="K13" s="15">
        <f t="shared" si="0"/>
        <v>0</v>
      </c>
      <c r="L13" s="15">
        <f t="shared" si="0"/>
        <v>344</v>
      </c>
      <c r="M13" s="15">
        <f t="shared" si="0"/>
        <v>3570</v>
      </c>
      <c r="N13" s="15">
        <f t="shared" si="0"/>
        <v>488</v>
      </c>
      <c r="O13" s="15">
        <f t="shared" si="0"/>
        <v>4760</v>
      </c>
      <c r="P13" s="15">
        <f t="shared" si="0"/>
        <v>5.2</v>
      </c>
      <c r="Q13" s="15">
        <f t="shared" si="0"/>
        <v>3736</v>
      </c>
      <c r="R13" s="15">
        <f t="shared" si="0"/>
        <v>5770</v>
      </c>
      <c r="S13" s="15">
        <f t="shared" si="0"/>
        <v>25.9</v>
      </c>
      <c r="T13" s="15">
        <f t="shared" si="0"/>
        <v>69.2</v>
      </c>
      <c r="U13" s="15">
        <f t="shared" si="0"/>
        <v>5.606</v>
      </c>
      <c r="V13" s="16">
        <f t="shared" si="0"/>
        <v>60</v>
      </c>
    </row>
    <row r="14" spans="1:22" ht="28.5">
      <c r="A14" s="14" t="s">
        <v>34</v>
      </c>
      <c r="B14" s="15">
        <v>100</v>
      </c>
      <c r="C14" s="15">
        <f aca="true" t="shared" si="1" ref="C14:V14">100*C13/$B$13</f>
        <v>210.1960045231813</v>
      </c>
      <c r="D14" s="15">
        <f t="shared" si="1"/>
        <v>57.25970599321523</v>
      </c>
      <c r="E14" s="15">
        <f t="shared" si="1"/>
        <v>6.468149264983038</v>
      </c>
      <c r="F14" s="15">
        <f t="shared" si="1"/>
        <v>11.47380324161327</v>
      </c>
      <c r="G14" s="15">
        <f t="shared" si="1"/>
        <v>15.435356200527705</v>
      </c>
      <c r="H14" s="15">
        <f t="shared" si="1"/>
        <v>0.2035431586882774</v>
      </c>
      <c r="I14" s="15">
        <f t="shared" si="1"/>
        <v>25.631360723709008</v>
      </c>
      <c r="J14" s="15">
        <f t="shared" si="1"/>
        <v>6.468149264983038</v>
      </c>
      <c r="K14" s="15">
        <f t="shared" si="1"/>
        <v>0</v>
      </c>
      <c r="L14" s="15">
        <f t="shared" si="1"/>
        <v>6.483226535996985</v>
      </c>
      <c r="M14" s="15">
        <f t="shared" si="1"/>
        <v>67.28232189973615</v>
      </c>
      <c r="N14" s="15">
        <f t="shared" si="1"/>
        <v>9.19713531850735</v>
      </c>
      <c r="O14" s="15">
        <f t="shared" si="1"/>
        <v>89.70976253298153</v>
      </c>
      <c r="P14" s="15">
        <f t="shared" si="1"/>
        <v>0.09800226159065209</v>
      </c>
      <c r="Q14" s="15">
        <f t="shared" si="1"/>
        <v>70.41085563513005</v>
      </c>
      <c r="R14" s="15">
        <f t="shared" si="1"/>
        <v>108.74481718808896</v>
      </c>
      <c r="S14" s="15">
        <f t="shared" si="1"/>
        <v>0.48812664907651715</v>
      </c>
      <c r="T14" s="15">
        <f t="shared" si="1"/>
        <v>1.3041839427063702</v>
      </c>
      <c r="U14" s="15">
        <f t="shared" si="1"/>
        <v>0.10565397663022993</v>
      </c>
      <c r="V14" s="16">
        <f t="shared" si="1"/>
        <v>1.1307953260459858</v>
      </c>
    </row>
    <row r="15" spans="1:22" ht="42.75">
      <c r="A15" s="17" t="s">
        <v>35</v>
      </c>
      <c r="B15" s="18">
        <v>196.08</v>
      </c>
      <c r="C15" s="18">
        <f>196.08*C14/100</f>
        <v>412.1523256690539</v>
      </c>
      <c r="D15" s="18">
        <f>196.08*D14/100-96.08</f>
        <v>16.19483151149643</v>
      </c>
      <c r="E15" s="18">
        <f aca="true" t="shared" si="2" ref="E15:V15">196.08*E14/100</f>
        <v>12.68274707877874</v>
      </c>
      <c r="F15" s="18">
        <f t="shared" si="2"/>
        <v>22.4978333961553</v>
      </c>
      <c r="G15" s="18">
        <f t="shared" si="2"/>
        <v>30.26564643799473</v>
      </c>
      <c r="H15" s="18">
        <f t="shared" si="2"/>
        <v>0.3991074255559744</v>
      </c>
      <c r="I15" s="18">
        <f t="shared" si="2"/>
        <v>50.25797210704863</v>
      </c>
      <c r="J15" s="18">
        <f t="shared" si="2"/>
        <v>12.68274707877874</v>
      </c>
      <c r="K15" s="18">
        <f t="shared" si="2"/>
        <v>0</v>
      </c>
      <c r="L15" s="18">
        <f t="shared" si="2"/>
        <v>12.712310591782888</v>
      </c>
      <c r="M15" s="18">
        <f t="shared" si="2"/>
        <v>131.92717678100263</v>
      </c>
      <c r="N15" s="18">
        <f t="shared" si="2"/>
        <v>18.03374293252921</v>
      </c>
      <c r="O15" s="18">
        <f t="shared" si="2"/>
        <v>175.9029023746702</v>
      </c>
      <c r="P15" s="18">
        <f t="shared" si="2"/>
        <v>0.19216283452695063</v>
      </c>
      <c r="Q15" s="18">
        <f t="shared" si="2"/>
        <v>138.061605729363</v>
      </c>
      <c r="R15" s="18">
        <f t="shared" si="2"/>
        <v>213.22683754240484</v>
      </c>
      <c r="S15" s="18">
        <f t="shared" si="2"/>
        <v>0.9571187335092348</v>
      </c>
      <c r="T15" s="18">
        <f t="shared" si="2"/>
        <v>2.5572438748586506</v>
      </c>
      <c r="U15" s="18">
        <f t="shared" si="2"/>
        <v>0.20716631737655486</v>
      </c>
      <c r="V15" s="19">
        <f t="shared" si="2"/>
        <v>2.2172634753109692</v>
      </c>
    </row>
    <row r="19" spans="1:21" ht="60">
      <c r="A19" s="20"/>
      <c r="B19" s="21" t="s">
        <v>36</v>
      </c>
      <c r="C19" s="5" t="s">
        <v>37</v>
      </c>
      <c r="D19" s="5" t="s">
        <v>38</v>
      </c>
      <c r="E19" s="5" t="s">
        <v>39</v>
      </c>
      <c r="F19" s="5" t="s">
        <v>40</v>
      </c>
      <c r="G19" s="5" t="s">
        <v>41</v>
      </c>
      <c r="H19" s="5" t="s">
        <v>42</v>
      </c>
      <c r="I19" s="5" t="s">
        <v>43</v>
      </c>
      <c r="J19" s="5" t="s">
        <v>44</v>
      </c>
      <c r="K19" s="5" t="s">
        <v>45</v>
      </c>
      <c r="L19" s="5" t="s">
        <v>46</v>
      </c>
      <c r="M19" s="5" t="s">
        <v>47</v>
      </c>
      <c r="N19" s="5" t="s">
        <v>48</v>
      </c>
      <c r="O19" s="5" t="s">
        <v>49</v>
      </c>
      <c r="P19" s="5" t="s">
        <v>50</v>
      </c>
      <c r="Q19" s="5" t="s">
        <v>51</v>
      </c>
      <c r="R19" s="5" t="s">
        <v>52</v>
      </c>
      <c r="S19" s="5" t="s">
        <v>53</v>
      </c>
      <c r="T19" s="5" t="s">
        <v>54</v>
      </c>
      <c r="U19" s="6" t="s">
        <v>55</v>
      </c>
    </row>
    <row r="20" spans="1:21" ht="14.25">
      <c r="A20" s="7" t="s">
        <v>23</v>
      </c>
      <c r="B20" s="9" t="s">
        <v>24</v>
      </c>
      <c r="C20" s="9" t="s">
        <v>24</v>
      </c>
      <c r="D20" s="9" t="s">
        <v>24</v>
      </c>
      <c r="E20" s="9" t="s">
        <v>24</v>
      </c>
      <c r="F20" s="9" t="s">
        <v>24</v>
      </c>
      <c r="G20" s="9" t="s">
        <v>24</v>
      </c>
      <c r="H20" s="9" t="s">
        <v>24</v>
      </c>
      <c r="I20" s="9" t="s">
        <v>24</v>
      </c>
      <c r="J20" s="9" t="s">
        <v>24</v>
      </c>
      <c r="K20" s="9" t="s">
        <v>24</v>
      </c>
      <c r="L20" s="9" t="s">
        <v>24</v>
      </c>
      <c r="M20" s="9" t="s">
        <v>24</v>
      </c>
      <c r="N20" s="8">
        <f>'[1]ΣΥΣΤΑΣΗ ΤΡΟΦΙΜΩΝ'!AH137</f>
        <v>59.5945945945946</v>
      </c>
      <c r="O20" s="8">
        <f>'[1]ΣΥΣΤΑΣΗ ΤΡΟΦΙΜΩΝ'!AI137</f>
        <v>37.2972972972973</v>
      </c>
      <c r="P20" s="8">
        <f>'[1]ΣΥΣΤΑΣΗ ΤΡΟΦΙΜΩΝ'!AJ137</f>
        <v>0</v>
      </c>
      <c r="Q20" s="8">
        <f>'[1]ΣΥΣΤΑΣΗ ΤΡΟΦΙΜΩΝ'!AK137</f>
        <v>0</v>
      </c>
      <c r="R20" s="8">
        <f>'[1]ΣΥΣΤΑΣΗ ΤΡΟΦΙΜΩΝ'!AL137</f>
        <v>0</v>
      </c>
      <c r="S20" s="8" t="s">
        <v>24</v>
      </c>
      <c r="T20" s="8" t="s">
        <v>24</v>
      </c>
      <c r="U20" s="12" t="s">
        <v>24</v>
      </c>
    </row>
    <row r="21" spans="1:21" ht="28.5">
      <c r="A21" s="11" t="s">
        <v>25</v>
      </c>
      <c r="B21" s="9" t="s">
        <v>24</v>
      </c>
      <c r="C21" s="9" t="s">
        <v>24</v>
      </c>
      <c r="D21" s="9" t="s">
        <v>24</v>
      </c>
      <c r="E21" s="9" t="s">
        <v>24</v>
      </c>
      <c r="F21" s="9" t="s">
        <v>24</v>
      </c>
      <c r="G21" s="9" t="s">
        <v>24</v>
      </c>
      <c r="H21" s="9" t="s">
        <v>24</v>
      </c>
      <c r="I21" s="9" t="s">
        <v>24</v>
      </c>
      <c r="J21" s="9" t="s">
        <v>24</v>
      </c>
      <c r="K21" s="9" t="s">
        <v>24</v>
      </c>
      <c r="L21" s="9" t="s">
        <v>24</v>
      </c>
      <c r="M21" s="9" t="s">
        <v>24</v>
      </c>
      <c r="N21" s="8">
        <f>'[1]ΣΥΣΤΑΣΗ ΤΡΟΦΙΜΩΝ'!AH138</f>
        <v>66.50246305418719</v>
      </c>
      <c r="O21" s="8">
        <f>'[1]ΣΥΣΤΑΣΗ ΤΡΟΦΙΜΩΝ'!AI138</f>
        <v>31.527093596059114</v>
      </c>
      <c r="P21" s="8">
        <f>'[1]ΣΥΣΤΑΣΗ ΤΡΟΦΙΜΩΝ'!AJ138</f>
        <v>0</v>
      </c>
      <c r="Q21" s="8">
        <f>'[1]ΣΥΣΤΑΣΗ ΤΡΟΦΙΜΩΝ'!AK138</f>
        <v>0</v>
      </c>
      <c r="R21" s="8">
        <f>'[1]ΣΥΣΤΑΣΗ ΤΡΟΦΙΜΩΝ'!AL138</f>
        <v>0</v>
      </c>
      <c r="S21" s="8" t="s">
        <v>24</v>
      </c>
      <c r="T21" s="8" t="s">
        <v>24</v>
      </c>
      <c r="U21" s="12" t="s">
        <v>24</v>
      </c>
    </row>
    <row r="22" spans="1:21" ht="28.5">
      <c r="A22" s="11" t="s">
        <v>26</v>
      </c>
      <c r="B22" s="8">
        <f>20*'[1]ΣΥΣΤΑΣΗ ΤΡΟΦΙΜΩΝ'!V126</f>
        <v>100</v>
      </c>
      <c r="C22" s="8">
        <f>20*'[1]ΣΥΣΤΑΣΗ ΤΡΟΦΙΜΩΝ'!W126*0.45</f>
        <v>0.9</v>
      </c>
      <c r="D22" s="8">
        <f>20*'[1]ΣΥΣΤΑΣΗ ΤΡΟΦΙΜΩΝ'!X126*0.85</f>
        <v>3.0599999999999996</v>
      </c>
      <c r="E22" s="8" t="s">
        <v>28</v>
      </c>
      <c r="F22" s="8">
        <f>20*'[1]ΣΥΣΤΑΣΗ ΤΡΟΦΙΜΩΝ'!Z126*0.95</f>
        <v>68.39999999999999</v>
      </c>
      <c r="G22" s="8">
        <f>20*'[1]ΣΥΣΤΑΣΗ ΤΡΟΦΙΜΩΝ'!AA126*0.7</f>
        <v>2.38</v>
      </c>
      <c r="H22" s="8">
        <f>20*'[1]ΣΥΣΤΑΣΗ ΤΡΟΦΙΜΩΝ'!AB126*0.75</f>
        <v>30</v>
      </c>
      <c r="I22" s="8">
        <f>20*'[1]ΣΥΣΤΑΣΗ ΤΡΟΦΙΜΩΝ'!AC126*0.65</f>
        <v>39</v>
      </c>
      <c r="J22" s="8">
        <f>20*'[1]ΣΥΣΤΑΣΗ ΤΡΟΦΙΜΩΝ'!AD126</f>
        <v>0</v>
      </c>
      <c r="K22" s="8" t="s">
        <v>28</v>
      </c>
      <c r="L22" s="8" t="s">
        <v>28</v>
      </c>
      <c r="M22" s="8">
        <f>20*'[1]ΣΥΣΤΑΣΗ ΤΡΟΦΙΜΩΝ'!AG126</f>
        <v>3.4000000000000004</v>
      </c>
      <c r="N22" s="8">
        <f>'[1]ΣΥΣΤΑΣΗ ΤΡΟΦΙΜΩΝ'!AH126</f>
        <v>80.2547770700637</v>
      </c>
      <c r="O22" s="8">
        <f>'[1]ΣΥΣΤΑΣΗ ΤΡΟΦΙΜΩΝ'!AI126</f>
        <v>19.872611464968152</v>
      </c>
      <c r="P22" s="8">
        <f>'[1]ΣΥΣΤΑΣΗ ΤΡΟΦΙΜΩΝ'!AJ126</f>
        <v>0</v>
      </c>
      <c r="Q22" s="8">
        <f>'[1]ΣΥΣΤΑΣΗ ΤΡΟΦΙΜΩΝ'!AK126</f>
        <v>39.84076433121019</v>
      </c>
      <c r="R22" s="8">
        <f>'[1]ΣΥΣΤΑΣΗ ΤΡΟΦΙΜΩΝ'!AL126</f>
        <v>0</v>
      </c>
      <c r="S22" s="8">
        <f>20*'[1]ΣΥΣΤΑΣΗ ΤΡΟΦΙΜΩΝ'!AM126</f>
        <v>278</v>
      </c>
      <c r="T22" s="8">
        <f>20*'[1]ΣΥΣΤΑΣΗ ΤΡΟΦΙΜΩΝ'!AN126</f>
        <v>216</v>
      </c>
      <c r="U22" s="12">
        <f>20*'[1]ΣΥΣΤΑΣΗ ΤΡΟΦΙΜΩΝ'!AO126</f>
        <v>26</v>
      </c>
    </row>
    <row r="23" spans="1:21" ht="14.25">
      <c r="A23" s="11" t="s">
        <v>27</v>
      </c>
      <c r="B23" s="8">
        <f>4*'[1]ΣΥΣΤΑΣΗ ΤΡΟΦΙΜΩΝ'!V73</f>
        <v>56</v>
      </c>
      <c r="C23" s="8">
        <f>4*'[1]ΣΥΣΤΑΣΗ ΤΡΟΦΙΜΩΝ'!W73*0.8</f>
        <v>1.312</v>
      </c>
      <c r="D23" s="8">
        <f>4*'[1]ΣΥΣΤΑΣΗ ΤΡΟΦΙΜΩΝ'!X73*0.9</f>
        <v>0.07200000000000001</v>
      </c>
      <c r="E23" s="8">
        <f>4*'[1]ΣΥΣΤΑΣΗ ΤΡΟΦΙΜΩΝ'!Y73</f>
        <v>0</v>
      </c>
      <c r="F23" s="8">
        <f>4*'[1]ΣΥΣΤΑΣΗ ΤΡΟΦΙΜΩΝ'!Z73</f>
        <v>16.8</v>
      </c>
      <c r="G23" s="8">
        <f>4*'[1]ΣΥΣΤΑΣΗ ΤΡΟΦΙΜΩΝ'!AA73*0.95</f>
        <v>1.178</v>
      </c>
      <c r="H23" s="8">
        <f>4*'[1]ΣΥΣΤΑΣΗ ΤΡΟΦΙΜΩΝ'!AB73*0.7</f>
        <v>0</v>
      </c>
      <c r="I23" s="8">
        <f>4*'[1]ΣΥΣΤΑΣΗ ΤΡΟΦΙΜΩΝ'!AC73</f>
        <v>80</v>
      </c>
      <c r="J23" s="8">
        <f>4*'[1]ΣΥΣΤΑΣΗ ΤΡΟΦΙΜΩΝ'!AD73</f>
        <v>0</v>
      </c>
      <c r="K23" s="8">
        <f>4*'[1]ΣΥΣΤΑΣΗ ΤΡΟΦΙΜΩΝ'!AE73</f>
        <v>0</v>
      </c>
      <c r="L23" s="8">
        <f>4*'[1]ΣΥΣΤΑΣΗ ΤΡΟΦΙΜΩΝ'!AF73</f>
        <v>0</v>
      </c>
      <c r="M23" s="8">
        <f>4*'[1]ΣΥΣΤΑΣΗ ΤΡΟΦΙΜΩΝ'!AG73</f>
        <v>0.4</v>
      </c>
      <c r="N23" s="8">
        <f>'[1]ΣΥΣΤΑΣΗ ΤΡΟΦΙΜΩΝ'!AH73</f>
        <v>8.459530026109661</v>
      </c>
      <c r="O23" s="8">
        <f>'[1]ΣΥΣΤΑΣΗ ΤΡΟΦΙΜΩΝ'!AI73</f>
        <v>7.624020887728459</v>
      </c>
      <c r="P23" s="8">
        <f>'[1]ΣΥΣΤΑΣΗ ΤΡΟΦΙΜΩΝ'!AJ73</f>
        <v>89.60835509138381</v>
      </c>
      <c r="Q23" s="8">
        <f>'[1]ΣΥΣΤΑΣΗ ΤΡΟΦΙΜΩΝ'!AK73</f>
        <v>2.1148825065274153</v>
      </c>
      <c r="R23" s="8">
        <v>0</v>
      </c>
      <c r="S23" s="8">
        <f>4*'[1]ΣΥΣΤΑΣΗ ΤΡΟΦΙΜΩΝ'!AM73</f>
        <v>3.6</v>
      </c>
      <c r="T23" s="8">
        <f>4*'[1]ΣΥΣΤΑΣΗ ΤΡΟΦΙΜΩΝ'!AN73</f>
        <v>3.6</v>
      </c>
      <c r="U23" s="12">
        <f>4*'[1]ΣΥΣΤΑΣΗ ΤΡΟΦΙΜΩΝ'!AO73</f>
        <v>5.2</v>
      </c>
    </row>
    <row r="24" spans="1:21" ht="14.25">
      <c r="A24" s="11" t="s">
        <v>29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12"/>
    </row>
    <row r="25" spans="1:21" ht="14.25">
      <c r="A25" s="11" t="s">
        <v>30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12"/>
    </row>
    <row r="26" spans="1:21" ht="14.25">
      <c r="A26" s="11" t="s">
        <v>31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12"/>
    </row>
    <row r="27" spans="1:21" ht="14.25">
      <c r="A27" s="11" t="s">
        <v>32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12"/>
    </row>
    <row r="28" spans="1:21" ht="14.25">
      <c r="A28" s="14" t="s">
        <v>33</v>
      </c>
      <c r="B28" s="15">
        <f aca="true" t="shared" si="3" ref="B28:M28">SUM(B20:B27)</f>
        <v>156</v>
      </c>
      <c r="C28" s="15">
        <f t="shared" si="3"/>
        <v>2.212</v>
      </c>
      <c r="D28" s="15">
        <f t="shared" si="3"/>
        <v>3.1319999999999997</v>
      </c>
      <c r="E28" s="15">
        <f t="shared" si="3"/>
        <v>0</v>
      </c>
      <c r="F28" s="15">
        <f t="shared" si="3"/>
        <v>85.19999999999999</v>
      </c>
      <c r="G28" s="15">
        <f t="shared" si="3"/>
        <v>3.558</v>
      </c>
      <c r="H28" s="15">
        <f t="shared" si="3"/>
        <v>30</v>
      </c>
      <c r="I28" s="15">
        <f t="shared" si="3"/>
        <v>119</v>
      </c>
      <c r="J28" s="15">
        <f t="shared" si="3"/>
        <v>0</v>
      </c>
      <c r="K28" s="15">
        <f t="shared" si="3"/>
        <v>0</v>
      </c>
      <c r="L28" s="15">
        <f t="shared" si="3"/>
        <v>0</v>
      </c>
      <c r="M28" s="15">
        <f t="shared" si="3"/>
        <v>3.8000000000000003</v>
      </c>
      <c r="N28" s="22">
        <f>9*G13*100/C13</f>
        <v>66.08984129830539</v>
      </c>
      <c r="O28" s="22">
        <f>4*F13*100/C13</f>
        <v>21.834483995337578</v>
      </c>
      <c r="P28" s="22">
        <f>4*E13*100/C13</f>
        <v>12.30879583968439</v>
      </c>
      <c r="Q28" s="8">
        <f>9*S28*100/C13</f>
        <v>22.723930780955797</v>
      </c>
      <c r="R28" s="8">
        <f>4*K13*100/C13</f>
        <v>0</v>
      </c>
      <c r="S28" s="15">
        <f>SUM(S20:S27)</f>
        <v>281.6</v>
      </c>
      <c r="T28" s="15">
        <f>SUM(T20:T27)</f>
        <v>219.6</v>
      </c>
      <c r="U28" s="16">
        <f>SUM(U20:U27)</f>
        <v>31.2</v>
      </c>
    </row>
    <row r="29" spans="1:21" ht="28.5">
      <c r="A29" s="14" t="s">
        <v>34</v>
      </c>
      <c r="B29" s="15">
        <f aca="true" t="shared" si="4" ref="B29:M29">100*B28/$B$13</f>
        <v>2.940067847719563</v>
      </c>
      <c r="C29" s="15">
        <f t="shared" si="4"/>
        <v>0.04168865435356201</v>
      </c>
      <c r="D29" s="15">
        <f t="shared" si="4"/>
        <v>0.05902751601960045</v>
      </c>
      <c r="E29" s="15">
        <f t="shared" si="4"/>
        <v>0</v>
      </c>
      <c r="F29" s="15">
        <f t="shared" si="4"/>
        <v>1.6057293629852993</v>
      </c>
      <c r="G29" s="15">
        <f t="shared" si="4"/>
        <v>0.06705616283452694</v>
      </c>
      <c r="H29" s="15">
        <f t="shared" si="4"/>
        <v>0.5653976630229929</v>
      </c>
      <c r="I29" s="15">
        <f t="shared" si="4"/>
        <v>2.242744063324538</v>
      </c>
      <c r="J29" s="15">
        <f t="shared" si="4"/>
        <v>0</v>
      </c>
      <c r="K29" s="15">
        <f t="shared" si="4"/>
        <v>0</v>
      </c>
      <c r="L29" s="15">
        <f t="shared" si="4"/>
        <v>0</v>
      </c>
      <c r="M29" s="15">
        <f t="shared" si="4"/>
        <v>0.07161703731624576</v>
      </c>
      <c r="N29" s="15"/>
      <c r="O29" s="15"/>
      <c r="P29" s="15"/>
      <c r="Q29" s="15"/>
      <c r="R29" s="15"/>
      <c r="S29" s="15">
        <f>100*S28/$B$13</f>
        <v>5.30719939690916</v>
      </c>
      <c r="T29" s="15">
        <f>100*T28/$B$13</f>
        <v>4.138710893328308</v>
      </c>
      <c r="U29" s="16">
        <f>100*U28/$B$13</f>
        <v>0.5880135695439126</v>
      </c>
    </row>
    <row r="30" spans="1:21" ht="42.75">
      <c r="A30" s="17" t="s">
        <v>35</v>
      </c>
      <c r="B30" s="18">
        <f aca="true" t="shared" si="5" ref="B30:U30">196.08*B29/100</f>
        <v>5.764885035808519</v>
      </c>
      <c r="C30" s="18">
        <f t="shared" si="5"/>
        <v>0.08174311345646439</v>
      </c>
      <c r="D30" s="18">
        <f t="shared" si="5"/>
        <v>0.11574115341123256</v>
      </c>
      <c r="E30" s="18">
        <f t="shared" si="5"/>
        <v>0</v>
      </c>
      <c r="F30" s="18">
        <f t="shared" si="5"/>
        <v>3.148514134941575</v>
      </c>
      <c r="G30" s="18">
        <f t="shared" si="5"/>
        <v>0.13148372408594042</v>
      </c>
      <c r="H30" s="18">
        <f t="shared" si="5"/>
        <v>1.1086317376554846</v>
      </c>
      <c r="I30" s="18">
        <f t="shared" si="5"/>
        <v>4.397572559366754</v>
      </c>
      <c r="J30" s="18">
        <f t="shared" si="5"/>
        <v>0</v>
      </c>
      <c r="K30" s="18">
        <f t="shared" si="5"/>
        <v>0</v>
      </c>
      <c r="L30" s="18">
        <f t="shared" si="5"/>
        <v>0</v>
      </c>
      <c r="M30" s="18">
        <f t="shared" si="5"/>
        <v>0.1404266867696947</v>
      </c>
      <c r="N30" s="18"/>
      <c r="O30" s="18"/>
      <c r="P30" s="18"/>
      <c r="Q30" s="18"/>
      <c r="R30" s="18"/>
      <c r="S30" s="18">
        <f t="shared" si="5"/>
        <v>10.406356577459484</v>
      </c>
      <c r="T30" s="18">
        <f t="shared" si="5"/>
        <v>8.115184319638146</v>
      </c>
      <c r="U30" s="19">
        <f t="shared" si="5"/>
        <v>1.1529770071617038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landscape" paperSize="9" scale="51" r:id="rId1"/>
  <headerFooter alignWithMargins="0">
    <oddFooter>&amp;C71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antonia</dc:creator>
  <cp:keywords/>
  <dc:description/>
  <cp:lastModifiedBy>antonia</cp:lastModifiedBy>
  <dcterms:created xsi:type="dcterms:W3CDTF">2011-08-05T06:22:33Z</dcterms:created>
  <dcterms:modified xsi:type="dcterms:W3CDTF">2011-08-05T06:22:58Z</dcterms:modified>
  <cp:category/>
  <cp:version/>
  <cp:contentType/>
  <cp:contentStatus/>
</cp:coreProperties>
</file>