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445" activeTab="0"/>
  </bookViews>
  <sheets>
    <sheet name="Κούπ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<sst xmlns="http://schemas.openxmlformats.org/spreadsheetml/2006/main" count="154" uniqueCount="59">
  <si>
    <t>ΚΟΥΠΕΣ</t>
  </si>
  <si>
    <t>Τρόπος παρασεκυής: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</si>
  <si>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</si>
  <si>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</si>
  <si>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</si>
  <si>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</si>
  <si>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</si>
  <si>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</si>
  <si>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</si>
  <si>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</si>
  <si>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</si>
  <si>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</si>
  <si>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</si>
  <si>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</si>
  <si>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</si>
  <si>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</si>
  <si>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</si>
  <si>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</si>
  <si>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</si>
  <si>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</si>
  <si>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</si>
  <si>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</si>
  <si>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</si>
  <si>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3 φλιτζ. νερό</t>
  </si>
  <si>
    <t>3κ.σ. λάδι</t>
  </si>
  <si>
    <t>tr</t>
  </si>
  <si>
    <t>αλάτι</t>
  </si>
  <si>
    <t>πιπέρι</t>
  </si>
  <si>
    <t>κανέλα</t>
  </si>
  <si>
    <t>3 φλιτζ πουργούρι</t>
  </si>
  <si>
    <t>-</t>
  </si>
  <si>
    <t>λάδι για τηγάνισμα</t>
  </si>
  <si>
    <t>1/2 κιλό κρεμμύδια</t>
  </si>
  <si>
    <t>1/2 φλιτζ λάδι</t>
  </si>
  <si>
    <t>1/2 κιλό κιμάς μοσχαρίσιος</t>
  </si>
  <si>
    <t>μαϊντανός</t>
  </si>
  <si>
    <t>ΣΥΝΟΛΟ</t>
  </si>
  <si>
    <t>ΣΥΝΟΛΟ ΣΕ 100g ΩΜΟΥ ΠΡΟΪΟΝΤΟΣ</t>
  </si>
  <si>
    <t>ΣΥΝΟΛΟ ΣΕ 100g ΕΤΟΙΜΟΥ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</si>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</sst>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3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0" fillId="0" borderId="0" xfId="56" applyNumberFormat="1">
      <alignment/>
      <protection/>
    </xf>
    <xf numFmtId="2" fontId="0" fillId="0" borderId="0" xfId="0" applyNumberFormat="1" applyFont="1" applyAlignment="1">
      <alignment/>
    </xf>
    <xf numFmtId="2" fontId="19" fillId="0" borderId="10" xfId="0" applyNumberFormat="1" applyFont="1" applyBorder="1" applyAlignment="1">
      <alignment wrapText="1" shrinkToFit="1"/>
    </xf>
    <xf numFmtId="2" fontId="19" fillId="0" borderId="11" xfId="0" applyNumberFormat="1" applyFont="1" applyBorder="1" applyAlignment="1">
      <alignment wrapText="1" shrinkToFit="1"/>
    </xf>
    <xf numFmtId="2" fontId="19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11" xfId="56" applyNumberFormat="1" applyBorder="1">
      <alignment/>
      <protection/>
    </xf>
    <xf numFmtId="2" fontId="0" fillId="0" borderId="12" xfId="56" applyNumberFormat="1" applyBorder="1">
      <alignment/>
      <protection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Alignment="1">
      <alignment wrapText="1"/>
      <protection/>
    </xf>
    <xf numFmtId="2" fontId="0" fillId="0" borderId="18" xfId="0" applyNumberFormat="1" applyFont="1" applyBorder="1" applyAlignment="1">
      <alignment wrapText="1"/>
    </xf>
    <xf numFmtId="2" fontId="19" fillId="0" borderId="18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Font="1" applyBorder="1">
      <alignment/>
      <protection/>
    </xf>
    <xf numFmtId="2" fontId="0" fillId="0" borderId="16" xfId="56" applyNumberFormat="1" applyBorder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22">
          <cell r="B22">
            <v>899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68">
          <cell r="B68">
            <v>342</v>
          </cell>
          <cell r="C68">
            <v>11</v>
          </cell>
          <cell r="D68">
            <v>73</v>
          </cell>
          <cell r="E68">
            <v>11.9</v>
          </cell>
          <cell r="F68">
            <v>2.8</v>
          </cell>
          <cell r="G68">
            <v>9.3</v>
          </cell>
          <cell r="N68">
            <v>15.8</v>
          </cell>
          <cell r="AH68">
            <v>7.368421052631579</v>
          </cell>
          <cell r="AI68">
            <v>13.91812865497076</v>
          </cell>
          <cell r="AJ68">
            <v>85.38011695906432</v>
          </cell>
          <cell r="AK68">
            <v>0</v>
          </cell>
          <cell r="AL68">
            <v>0</v>
          </cell>
        </row>
        <row r="108">
          <cell r="B108">
            <v>36</v>
          </cell>
          <cell r="C108">
            <v>89</v>
          </cell>
          <cell r="D108">
            <v>7.9</v>
          </cell>
          <cell r="E108">
            <v>1.2</v>
          </cell>
          <cell r="F108">
            <v>0.2</v>
          </cell>
          <cell r="G108">
            <v>1.5</v>
          </cell>
          <cell r="H108">
            <v>0</v>
          </cell>
          <cell r="J108">
            <v>5.6</v>
          </cell>
          <cell r="K108">
            <v>25</v>
          </cell>
          <cell r="L108">
            <v>30</v>
          </cell>
          <cell r="M108">
            <v>4</v>
          </cell>
          <cell r="N108">
            <v>25</v>
          </cell>
          <cell r="O108">
            <v>0.1</v>
          </cell>
          <cell r="P108">
            <v>3</v>
          </cell>
          <cell r="Q108">
            <v>160</v>
          </cell>
          <cell r="R108">
            <v>0.3</v>
          </cell>
          <cell r="S108">
            <v>0.2</v>
          </cell>
          <cell r="T108">
            <v>0.05</v>
          </cell>
          <cell r="U108">
            <v>1</v>
          </cell>
          <cell r="V108">
            <v>3</v>
          </cell>
          <cell r="W108">
            <v>0.13</v>
          </cell>
          <cell r="Y108">
            <v>10</v>
          </cell>
          <cell r="Z108">
            <v>0.7</v>
          </cell>
          <cell r="AA108">
            <v>0.2</v>
          </cell>
          <cell r="AB108">
            <v>0</v>
          </cell>
          <cell r="AC108">
            <v>17</v>
          </cell>
          <cell r="AD108">
            <v>5</v>
          </cell>
          <cell r="AE108">
            <v>0</v>
          </cell>
          <cell r="AF108">
            <v>0</v>
          </cell>
          <cell r="AG108">
            <v>0.31</v>
          </cell>
          <cell r="AH108">
            <v>5</v>
          </cell>
          <cell r="AI108">
            <v>13.333333333333334</v>
          </cell>
          <cell r="AJ108">
            <v>87.77777777777777</v>
          </cell>
          <cell r="AK108">
            <v>0</v>
          </cell>
          <cell r="AL108">
            <v>62.22222222222222</v>
          </cell>
          <cell r="AO108">
            <v>0.1</v>
          </cell>
        </row>
        <row r="119">
          <cell r="B119">
            <v>229</v>
          </cell>
          <cell r="C119">
            <v>59.1</v>
          </cell>
          <cell r="D119">
            <v>0</v>
          </cell>
          <cell r="E119">
            <v>23.1</v>
          </cell>
          <cell r="F119">
            <v>15.2</v>
          </cell>
          <cell r="G119">
            <v>0</v>
          </cell>
          <cell r="H119">
            <v>83</v>
          </cell>
          <cell r="I119">
            <v>0</v>
          </cell>
          <cell r="J119">
            <v>0</v>
          </cell>
          <cell r="K119">
            <v>18</v>
          </cell>
          <cell r="L119">
            <v>170</v>
          </cell>
          <cell r="M119">
            <v>20</v>
          </cell>
          <cell r="N119">
            <v>470</v>
          </cell>
          <cell r="O119">
            <v>0.04</v>
          </cell>
          <cell r="P119">
            <v>320</v>
          </cell>
          <cell r="Q119">
            <v>290</v>
          </cell>
          <cell r="R119">
            <v>3.1</v>
          </cell>
          <cell r="S119">
            <v>5.8</v>
          </cell>
          <cell r="T119">
            <v>0.24</v>
          </cell>
          <cell r="U119">
            <v>3</v>
          </cell>
          <cell r="V119">
            <v>6</v>
          </cell>
          <cell r="W119">
            <v>0.05</v>
          </cell>
          <cell r="X119">
            <v>0.33</v>
          </cell>
          <cell r="Z119">
            <v>4.4</v>
          </cell>
          <cell r="AA119">
            <v>0.3</v>
          </cell>
          <cell r="AB119">
            <v>2</v>
          </cell>
          <cell r="AC119">
            <v>16</v>
          </cell>
          <cell r="AD119">
            <v>0</v>
          </cell>
          <cell r="AG119">
            <v>0.31</v>
          </cell>
          <cell r="AH119">
            <v>59.73799126637554</v>
          </cell>
          <cell r="AI119">
            <v>40.34934497816594</v>
          </cell>
          <cell r="AJ119">
            <v>0</v>
          </cell>
          <cell r="AK119">
            <v>25.54585152838428</v>
          </cell>
          <cell r="AL119">
            <v>0</v>
          </cell>
          <cell r="AM119">
            <v>6.5</v>
          </cell>
          <cell r="AN119">
            <v>7.4</v>
          </cell>
          <cell r="AO119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42"/>
  <sheetViews>
    <sheetView tabSelected="1" view="pageLayout" zoomScale="55" zoomScaleNormal="55" zoomScalePageLayoutView="55" workbookViewId="0" topLeftCell="A25">
      <selection activeCell="H42" sqref="H42"/>
    </sheetView>
  </sheetViews>
  <sheetFormatPr defaultColWidth="9.140625" defaultRowHeight="15"/>
  <cols>
    <col min="1" max="1" width="20.00390625" style="17" customWidth="1"/>
    <col min="2" max="3" width="9.140625" style="2" customWidth="1"/>
    <col min="4" max="4" width="10.8515625" style="2" customWidth="1"/>
    <col min="5" max="5" width="16.8515625" style="2" customWidth="1"/>
    <col min="6" max="8" width="9.140625" style="2" customWidth="1"/>
    <col min="9" max="9" width="12.8515625" style="2" customWidth="1"/>
    <col min="10" max="12" width="9.140625" style="2" customWidth="1"/>
    <col min="13" max="13" width="13.140625" style="2" customWidth="1"/>
    <col min="14" max="14" width="12.140625" style="2" customWidth="1"/>
    <col min="15" max="15" width="9.140625" style="2" customWidth="1"/>
    <col min="16" max="16" width="11.57421875" style="2" customWidth="1"/>
    <col min="17" max="17" width="9.140625" style="2" customWidth="1"/>
    <col min="18" max="18" width="12.28125" style="2" customWidth="1"/>
    <col min="19" max="19" width="10.140625" style="2" customWidth="1"/>
    <col min="20" max="21" width="9.140625" style="2" customWidth="1"/>
    <col min="22" max="22" width="10.8515625" style="2" customWidth="1"/>
    <col min="23" max="23" width="30.7109375" style="2" customWidth="1"/>
    <col min="24" max="16384" width="9.140625" style="2" customWidth="1"/>
  </cols>
  <sheetData>
    <row r="1" spans="1:47" ht="14.25">
      <c r="A1" s="1" t="s">
        <v>0</v>
      </c>
      <c r="B1" s="1"/>
      <c r="C1" s="1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1:3" ht="14.25">
      <c r="A2" s="1" t="s">
        <v>1</v>
      </c>
      <c r="B2" s="1"/>
      <c r="C2" s="1"/>
    </row>
    <row r="3" spans="1:47" ht="14.25">
      <c r="A3" s="2"/>
      <c r="AQ3" s="2" t="e">
        <f>0.36*'[1]ΣΥΣΤΑΣΗ ΤΡΟΦΙΜΩΝ'!AP22</f>
        <v>#REF!</v>
      </c>
      <c r="AR3" s="2" t="e">
        <f>0.36*'[1]ΣΥΣΤΑΣΗ ΤΡΟΦΙΜΩΝ'!AQ22</f>
        <v>#REF!</v>
      </c>
      <c r="AS3" s="2" t="e">
        <f>0.36*'[1]ΣΥΣΤΑΣΗ ΤΡΟΦΙΜΩΝ'!AR22</f>
        <v>#REF!</v>
      </c>
      <c r="AT3" s="2" t="e">
        <f>0.36*'[1]ΣΥΣΤΑΣΗ ΤΡΟΦΙΜΩΝ'!AS22</f>
        <v>#REF!</v>
      </c>
      <c r="AU3" s="2" t="e">
        <f>0.36*'[1]ΣΥΣΤΑΣΗ ΤΡΟΦΙΜΩΝ'!AT22</f>
        <v>#REF!</v>
      </c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720</v>
      </c>
      <c r="C5" s="8"/>
      <c r="D5" s="8">
        <v>720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ht="14.25">
      <c r="A6" s="10" t="s">
        <v>24</v>
      </c>
      <c r="B6" s="11">
        <v>36</v>
      </c>
      <c r="C6" s="11">
        <f>0.36*'[1]ΣΥΣΤΑΣΗ ΤΡΟΦΙΜΩΝ'!B22</f>
        <v>323.64</v>
      </c>
      <c r="D6" s="11" t="s">
        <v>25</v>
      </c>
      <c r="E6" s="11" t="s">
        <v>25</v>
      </c>
      <c r="F6" s="11" t="s">
        <v>25</v>
      </c>
      <c r="G6" s="11">
        <f>0.36*'[1]ΣΥΣΤΑΣΗ ΤΡΟΦΙΜΩΝ'!F22</f>
        <v>35.964</v>
      </c>
      <c r="H6" s="11">
        <f>0.36*'[1]ΣΥΣΤΑΣΗ ΤΡΟΦΙΜΩΝ'!G22</f>
        <v>0</v>
      </c>
      <c r="I6" s="11">
        <f>0.36*'[1]ΣΥΣΤΑΣΗ ΤΡΟΦΙΜΩΝ'!H22</f>
        <v>0</v>
      </c>
      <c r="J6" s="11">
        <f>0.36*'[1]ΣΥΣΤΑΣΗ ΤΡΟΦΙΜΩΝ'!I22</f>
        <v>0</v>
      </c>
      <c r="K6" s="11">
        <f>0.36*'[1]ΣΥΣΤΑΣΗ ΤΡΟΦΙΜΩΝ'!J22</f>
        <v>0</v>
      </c>
      <c r="L6" s="11" t="s">
        <v>25</v>
      </c>
      <c r="M6" s="11" t="s">
        <v>25</v>
      </c>
      <c r="N6" s="11" t="s">
        <v>25</v>
      </c>
      <c r="O6" s="11" t="s">
        <v>25</v>
      </c>
      <c r="P6" s="11" t="s">
        <v>25</v>
      </c>
      <c r="Q6" s="11" t="s">
        <v>25</v>
      </c>
      <c r="R6" s="11" t="s">
        <v>25</v>
      </c>
      <c r="S6" s="11" t="s">
        <v>25</v>
      </c>
      <c r="T6" s="11" t="s">
        <v>25</v>
      </c>
      <c r="U6" s="11" t="s">
        <v>25</v>
      </c>
      <c r="V6" s="12" t="s">
        <v>25</v>
      </c>
    </row>
    <row r="7" spans="1:47" ht="14.25">
      <c r="A7" s="10" t="s">
        <v>26</v>
      </c>
      <c r="B7" s="11">
        <v>6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>
        <v>3600</v>
      </c>
      <c r="P7" s="11"/>
      <c r="Q7" s="11">
        <v>2400</v>
      </c>
      <c r="R7" s="11"/>
      <c r="S7" s="11"/>
      <c r="T7" s="11"/>
      <c r="U7" s="11"/>
      <c r="V7" s="12"/>
      <c r="AQ7" s="2" t="e">
        <f>6*'[1]ΣΥΣΤΑΣΗ ΤΡΟΦΙΜΩΝ'!AP68</f>
        <v>#REF!</v>
      </c>
      <c r="AR7" s="2" t="e">
        <f>6*'[1]ΣΥΣΤΑΣΗ ΤΡΟΦΙΜΩΝ'!AQ68</f>
        <v>#REF!</v>
      </c>
      <c r="AS7" s="2" t="e">
        <f>6*'[1]ΣΥΣΤΑΣΗ ΤΡΟΦΙΜΩΝ'!AR68</f>
        <v>#REF!</v>
      </c>
      <c r="AT7" s="2" t="e">
        <f>6*'[1]ΣΥΣΤΑΣΗ ΤΡΟΦΙΜΩΝ'!AS68</f>
        <v>#REF!</v>
      </c>
      <c r="AU7" s="2" t="e">
        <f>6*'[1]ΣΥΣΤΑΣΗ ΤΡΟΦΙΜΩΝ'!AT68</f>
        <v>#REF!</v>
      </c>
    </row>
    <row r="8" spans="1:22" ht="14.25">
      <c r="A8" s="10" t="s">
        <v>27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</row>
    <row r="9" spans="1:47" ht="14.25">
      <c r="A9" s="10" t="s">
        <v>28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AQ9" s="2" t="e">
        <f>5*'[1]ΣΥΣΤΑΣΗ ΤΡΟΦΙΜΩΝ'!AP108</f>
        <v>#REF!</v>
      </c>
      <c r="AR9" s="2" t="e">
        <f>5*'[1]ΣΥΣΤΑΣΗ ΤΡΟΦΙΜΩΝ'!AQ108</f>
        <v>#REF!</v>
      </c>
      <c r="AS9" s="2" t="e">
        <f>5*'[1]ΣΥΣΤΑΣΗ ΤΡΟΦΙΜΩΝ'!AR108</f>
        <v>#REF!</v>
      </c>
      <c r="AT9" s="2" t="e">
        <f>5*'[1]ΣΥΣΤΑΣΗ ΤΡΟΦΙΜΩΝ'!AS108</f>
        <v>#REF!</v>
      </c>
      <c r="AU9" s="2" t="e">
        <f>5*'[1]ΣΥΣΤΑΣΗ ΤΡΟΦΙΜΩΝ'!AT108</f>
        <v>#REF!</v>
      </c>
    </row>
    <row r="10" spans="1:47" ht="14.25">
      <c r="A10" s="10" t="s">
        <v>29</v>
      </c>
      <c r="B10" s="11">
        <v>600</v>
      </c>
      <c r="C10" s="11">
        <f>6*'[1]ΣΥΣΤΑΣΗ ΤΡΟΦΙΜΩΝ'!B68</f>
        <v>2052</v>
      </c>
      <c r="D10" s="11">
        <f>6*'[1]ΣΥΣΤΑΣΗ ΤΡΟΦΙΜΩΝ'!C68</f>
        <v>66</v>
      </c>
      <c r="E10" s="11">
        <f>6*'[1]ΣΥΣΤΑΣΗ ΤΡΟΦΙΜΩΝ'!D68</f>
        <v>438</v>
      </c>
      <c r="F10" s="11">
        <f>6*'[1]ΣΥΣΤΑΣΗ ΤΡΟΦΙΜΩΝ'!E68</f>
        <v>71.4</v>
      </c>
      <c r="G10" s="11">
        <f>6*'[1]ΣΥΣΤΑΣΗ ΤΡΟΦΙΜΩΝ'!F68</f>
        <v>16.799999999999997</v>
      </c>
      <c r="H10" s="11">
        <f>6*'[1]ΣΥΣΤΑΣΗ ΤΡΟΦΙΜΩΝ'!G68</f>
        <v>55.800000000000004</v>
      </c>
      <c r="I10" s="11" t="s">
        <v>30</v>
      </c>
      <c r="J10" s="11" t="s">
        <v>30</v>
      </c>
      <c r="K10" s="11" t="s">
        <v>30</v>
      </c>
      <c r="L10" s="11" t="s">
        <v>30</v>
      </c>
      <c r="M10" s="11" t="s">
        <v>30</v>
      </c>
      <c r="N10" s="11" t="s">
        <v>30</v>
      </c>
      <c r="O10" s="11">
        <f>6*'[1]ΣΥΣΤΑΣΗ ΤΡΟΦΙΜΩΝ'!N68</f>
        <v>94.80000000000001</v>
      </c>
      <c r="P10" s="11" t="s">
        <v>30</v>
      </c>
      <c r="Q10" s="11" t="s">
        <v>30</v>
      </c>
      <c r="R10" s="11" t="s">
        <v>30</v>
      </c>
      <c r="S10" s="11" t="s">
        <v>30</v>
      </c>
      <c r="T10" s="11" t="s">
        <v>30</v>
      </c>
      <c r="U10" s="11" t="s">
        <v>30</v>
      </c>
      <c r="V10" s="11" t="s">
        <v>30</v>
      </c>
      <c r="AQ10" s="2" t="e">
        <f>1.1*'[1]ΣΥΣΤΑΣΗ ΤΡΟΦΙΜΩΝ'!AP22</f>
        <v>#REF!</v>
      </c>
      <c r="AR10" s="2" t="e">
        <f>1.1*'[1]ΣΥΣΤΑΣΗ ΤΡΟΦΙΜΩΝ'!AQ22</f>
        <v>#REF!</v>
      </c>
      <c r="AS10" s="2" t="e">
        <f>1.1*'[1]ΣΥΣΤΑΣΗ ΤΡΟΦΙΜΩΝ'!AR22</f>
        <v>#REF!</v>
      </c>
      <c r="AT10" s="2" t="e">
        <f>1.1*'[1]ΣΥΣΤΑΣΗ ΤΡΟΦΙΜΩΝ'!AS22</f>
        <v>#REF!</v>
      </c>
      <c r="AU10" s="2" t="e">
        <f>1.1*'[1]ΣΥΣΤΑΣΗ ΤΡΟΦΙΜΩΝ'!AT22</f>
        <v>#REF!</v>
      </c>
    </row>
    <row r="11" spans="1:47" ht="14.25">
      <c r="A11" s="10" t="s">
        <v>31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AQ11" s="2" t="e">
        <f>5*'[1]ΣΥΣΤΑΣΗ ΤΡΟΦΙΜΩΝ'!AP119</f>
        <v>#REF!</v>
      </c>
      <c r="AR11" s="2" t="e">
        <f>5*'[1]ΣΥΣΤΑΣΗ ΤΡΟΦΙΜΩΝ'!AQ119</f>
        <v>#REF!</v>
      </c>
      <c r="AS11" s="2" t="e">
        <f>5*'[1]ΣΥΣΤΑΣΗ ΤΡΟΦΙΜΩΝ'!AR119</f>
        <v>#REF!</v>
      </c>
      <c r="AT11" s="2" t="e">
        <f>5*'[1]ΣΥΣΤΑΣΗ ΤΡΟΦΙΜΩΝ'!AS119</f>
        <v>#REF!</v>
      </c>
      <c r="AU11" s="2" t="e">
        <f>5*'[1]ΣΥΣΤΑΣΗ ΤΡΟΦΙΜΩΝ'!AT119</f>
        <v>#REF!</v>
      </c>
    </row>
    <row r="12" spans="1:23" ht="14.25">
      <c r="A12" s="10" t="s">
        <v>32</v>
      </c>
      <c r="B12" s="11">
        <v>385</v>
      </c>
      <c r="C12" s="11">
        <f>3.85*'[1]ΣΥΣΤΑΣΗ ΤΡΟΦΙΜΩΝ'!B108</f>
        <v>138.6</v>
      </c>
      <c r="D12" s="11">
        <f>3.85*'[1]ΣΥΣΤΑΣΗ ΤΡΟΦΙΜΩΝ'!C108</f>
        <v>342.65000000000003</v>
      </c>
      <c r="E12" s="11">
        <f>3.85*'[1]ΣΥΣΤΑΣΗ ΤΡΟΦΙΜΩΝ'!D108</f>
        <v>30.415000000000003</v>
      </c>
      <c r="F12" s="11">
        <f>3.85*'[1]ΣΥΣΤΑΣΗ ΤΡΟΦΙΜΩΝ'!E108</f>
        <v>4.62</v>
      </c>
      <c r="G12" s="11">
        <f>3.85*'[1]ΣΥΣΤΑΣΗ ΤΡΟΦΙΜΩΝ'!F108</f>
        <v>0.77</v>
      </c>
      <c r="H12" s="11">
        <f>3.85*'[1]ΣΥΣΤΑΣΗ ΤΡΟΦΙΜΩΝ'!G108</f>
        <v>5.775</v>
      </c>
      <c r="I12" s="11">
        <f>3.85*'[1]ΣΥΣΤΑΣΗ ΤΡΟΦΙΜΩΝ'!H108</f>
        <v>0</v>
      </c>
      <c r="J12" s="11" t="s">
        <v>25</v>
      </c>
      <c r="K12" s="11">
        <f>3.85*'[1]ΣΥΣΤΑΣΗ ΤΡΟΦΙΜΩΝ'!J108</f>
        <v>21.56</v>
      </c>
      <c r="L12" s="11">
        <f>3.85*'[1]ΣΥΣΤΑΣΗ ΤΡΟΦΙΜΩΝ'!K108</f>
        <v>96.25</v>
      </c>
      <c r="M12" s="11">
        <f>3.85*'[1]ΣΥΣΤΑΣΗ ΤΡΟΦΙΜΩΝ'!L108</f>
        <v>115.5</v>
      </c>
      <c r="N12" s="11">
        <f>3.85*'[1]ΣΥΣΤΑΣΗ ΤΡΟΦΙΜΩΝ'!M108</f>
        <v>15.4</v>
      </c>
      <c r="O12" s="11">
        <f>3.85*'[1]ΣΥΣΤΑΣΗ ΤΡΟΦΙΜΩΝ'!N108</f>
        <v>96.25</v>
      </c>
      <c r="P12" s="11">
        <f>3.85*'[1]ΣΥΣΤΑΣΗ ΤΡΟΦΙΜΩΝ'!O108</f>
        <v>0.385</v>
      </c>
      <c r="Q12" s="11">
        <f>3.85*'[1]ΣΥΣΤΑΣΗ ΤΡΟΦΙΜΩΝ'!P108</f>
        <v>11.55</v>
      </c>
      <c r="R12" s="11">
        <f>3.85*'[1]ΣΥΣΤΑΣΗ ΤΡΟΦΙΜΩΝ'!Q108</f>
        <v>616</v>
      </c>
      <c r="S12" s="11">
        <f>3.85*'[1]ΣΥΣΤΑΣΗ ΤΡΟΦΙΜΩΝ'!R108</f>
        <v>1.155</v>
      </c>
      <c r="T12" s="11">
        <f>3.85*'[1]ΣΥΣΤΑΣΗ ΤΡΟΦΙΜΩΝ'!S108</f>
        <v>0.77</v>
      </c>
      <c r="U12" s="11">
        <f>3.85*'[1]ΣΥΣΤΑΣΗ ΤΡΟΦΙΜΩΝ'!T108</f>
        <v>0.1925</v>
      </c>
      <c r="V12" s="11">
        <f>3.85*'[1]ΣΥΣΤΑΣΗ ΤΡΟΦΙΜΩΝ'!U108</f>
        <v>3.85</v>
      </c>
      <c r="W12" s="11">
        <f>3.85*'[1]ΣΥΣΤΑΣΗ ΤΡΟΦΙΜΩΝ'!V108</f>
        <v>11.55</v>
      </c>
    </row>
    <row r="13" spans="1:22" ht="14.25">
      <c r="A13" s="10" t="s">
        <v>33</v>
      </c>
      <c r="B13" s="11">
        <v>110</v>
      </c>
      <c r="C13" s="11">
        <f>1.1*'[1]ΣΥΣΤΑΣΗ ΤΡΟΦΙΜΩΝ'!B22</f>
        <v>988.9000000000001</v>
      </c>
      <c r="D13" s="11" t="s">
        <v>25</v>
      </c>
      <c r="E13" s="11" t="s">
        <v>25</v>
      </c>
      <c r="F13" s="11" t="s">
        <v>25</v>
      </c>
      <c r="G13" s="11">
        <f>1.1*'[1]ΣΥΣΤΑΣΗ ΤΡΟΦΙΜΩΝ'!F22</f>
        <v>109.89000000000001</v>
      </c>
      <c r="H13" s="11">
        <f>1.1*'[1]ΣΥΣΤΑΣΗ ΤΡΟΦΙΜΩΝ'!G22</f>
        <v>0</v>
      </c>
      <c r="I13" s="11">
        <f>1.1*'[1]ΣΥΣΤΑΣΗ ΤΡΟΦΙΜΩΝ'!H22</f>
        <v>0</v>
      </c>
      <c r="J13" s="11">
        <f>1.1*'[1]ΣΥΣΤΑΣΗ ΤΡΟΦΙΜΩΝ'!I22</f>
        <v>0</v>
      </c>
      <c r="K13" s="11">
        <f>1.1*'[1]ΣΥΣΤΑΣΗ ΤΡΟΦΙΜΩΝ'!J22</f>
        <v>0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 t="s">
        <v>25</v>
      </c>
      <c r="R13" s="11" t="s">
        <v>25</v>
      </c>
      <c r="S13" s="11" t="s">
        <v>25</v>
      </c>
      <c r="T13" s="11" t="s">
        <v>25</v>
      </c>
      <c r="U13" s="11" t="s">
        <v>25</v>
      </c>
      <c r="V13" s="12" t="s">
        <v>25</v>
      </c>
    </row>
    <row r="14" spans="1:22" ht="28.5">
      <c r="A14" s="10" t="s">
        <v>34</v>
      </c>
      <c r="B14" s="11">
        <v>500</v>
      </c>
      <c r="C14" s="11">
        <f>5*'[1]ΣΥΣΤΑΣΗ ΤΡΟΦΙΜΩΝ'!B119</f>
        <v>1145</v>
      </c>
      <c r="D14" s="11">
        <f>5*'[1]ΣΥΣΤΑΣΗ ΤΡΟΦΙΜΩΝ'!C119</f>
        <v>295.5</v>
      </c>
      <c r="E14" s="11">
        <f>5*'[1]ΣΥΣΤΑΣΗ ΤΡΟΦΙΜΩΝ'!D119</f>
        <v>0</v>
      </c>
      <c r="F14" s="11">
        <f>5*'[1]ΣΥΣΤΑΣΗ ΤΡΟΦΙΜΩΝ'!E119</f>
        <v>115.5</v>
      </c>
      <c r="G14" s="11">
        <f>5*'[1]ΣΥΣΤΑΣΗ ΤΡΟΦΙΜΩΝ'!F119</f>
        <v>76</v>
      </c>
      <c r="H14" s="11">
        <f>5*'[1]ΣΥΣΤΑΣΗ ΤΡΟΦΙΜΩΝ'!G119</f>
        <v>0</v>
      </c>
      <c r="I14" s="11">
        <f>5*'[1]ΣΥΣΤΑΣΗ ΤΡΟΦΙΜΩΝ'!H119</f>
        <v>415</v>
      </c>
      <c r="J14" s="11">
        <f>5*'[1]ΣΥΣΤΑΣΗ ΤΡΟΦΙΜΩΝ'!I119</f>
        <v>0</v>
      </c>
      <c r="K14" s="11">
        <f>5*'[1]ΣΥΣΤΑΣΗ ΤΡΟΦΙΜΩΝ'!J119</f>
        <v>0</v>
      </c>
      <c r="L14" s="11">
        <f>5*'[1]ΣΥΣΤΑΣΗ ΤΡΟΦΙΜΩΝ'!K119</f>
        <v>90</v>
      </c>
      <c r="M14" s="11">
        <f>5*'[1]ΣΥΣΤΑΣΗ ΤΡΟΦΙΜΩΝ'!L119</f>
        <v>850</v>
      </c>
      <c r="N14" s="11">
        <f>5*'[1]ΣΥΣΤΑΣΗ ΤΡΟΦΙΜΩΝ'!M119</f>
        <v>100</v>
      </c>
      <c r="O14" s="11">
        <f>5*'[1]ΣΥΣΤΑΣΗ ΤΡΟΦΙΜΩΝ'!N119</f>
        <v>2350</v>
      </c>
      <c r="P14" s="11">
        <f>5*'[1]ΣΥΣΤΑΣΗ ΤΡΟΦΙΜΩΝ'!O119</f>
        <v>0.2</v>
      </c>
      <c r="Q14" s="11">
        <f>5*'[1]ΣΥΣΤΑΣΗ ΤΡΟΦΙΜΩΝ'!P119</f>
        <v>1600</v>
      </c>
      <c r="R14" s="11">
        <f>5*'[1]ΣΥΣΤΑΣΗ ΤΡΟΦΙΜΩΝ'!Q119</f>
        <v>1450</v>
      </c>
      <c r="S14" s="11">
        <f>5*'[1]ΣΥΣΤΑΣΗ ΤΡΟΦΙΜΩΝ'!R119</f>
        <v>15.5</v>
      </c>
      <c r="T14" s="11">
        <f>5*'[1]ΣΥΣΤΑΣΗ ΤΡΟΦΙΜΩΝ'!S119</f>
        <v>29</v>
      </c>
      <c r="U14" s="11">
        <f>5*'[1]ΣΥΣΤΑΣΗ ΤΡΟΦΙΜΩΝ'!T119</f>
        <v>1.2</v>
      </c>
      <c r="V14" s="12">
        <f>5*'[1]ΣΥΣΤΑΣΗ ΤΡΟΦΙΜΩΝ'!U119</f>
        <v>15</v>
      </c>
    </row>
    <row r="15" spans="1:22" ht="14.25">
      <c r="A15" s="10" t="s">
        <v>35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47" ht="14.25">
      <c r="A16" s="10" t="s">
        <v>26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AQ16" s="2" t="e">
        <f>SUM(AQ2:AQ15)</f>
        <v>#REF!</v>
      </c>
      <c r="AR16" s="2" t="e">
        <f>SUM(AR2:AR15)</f>
        <v>#REF!</v>
      </c>
      <c r="AS16" s="2" t="e">
        <f>SUM(AS2:AS15)</f>
        <v>#REF!</v>
      </c>
      <c r="AT16" s="2" t="e">
        <f>SUM(AT2:AT15)</f>
        <v>#REF!</v>
      </c>
      <c r="AU16" s="2" t="e">
        <f>SUM(AU2:AU15)</f>
        <v>#REF!</v>
      </c>
    </row>
    <row r="17" spans="1:47" ht="14.25">
      <c r="A17" s="10" t="s">
        <v>27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/>
      <c r="AQ17" s="2" t="e">
        <f>100*AQ16/$B$19</f>
        <v>#REF!</v>
      </c>
      <c r="AR17" s="2" t="e">
        <f>100*AR16/$B$19</f>
        <v>#REF!</v>
      </c>
      <c r="AS17" s="2" t="e">
        <f>100*AS16/$B$19</f>
        <v>#REF!</v>
      </c>
      <c r="AT17" s="2" t="e">
        <f>100*AT16/$B$19</f>
        <v>#REF!</v>
      </c>
      <c r="AU17" s="2" t="e">
        <f>100*AU16/$B$19</f>
        <v>#REF!</v>
      </c>
    </row>
    <row r="18" spans="1:47" ht="14.25">
      <c r="A18" s="10" t="s">
        <v>28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AQ18" s="2" t="e">
        <f>$B$21*AQ17/100</f>
        <v>#REF!</v>
      </c>
      <c r="AR18" s="2" t="e">
        <f>$B$21*AR17/100</f>
        <v>#REF!</v>
      </c>
      <c r="AS18" s="2" t="e">
        <f>$B$21*AS17/100</f>
        <v>#REF!</v>
      </c>
      <c r="AT18" s="2" t="e">
        <f>$B$21*AT17/100</f>
        <v>#REF!</v>
      </c>
      <c r="AU18" s="2" t="e">
        <f>$B$21*AU17/100</f>
        <v>#REF!</v>
      </c>
    </row>
    <row r="19" spans="1:22" ht="14.25">
      <c r="A19" s="13" t="s">
        <v>36</v>
      </c>
      <c r="B19" s="11">
        <f aca="true" t="shared" si="0" ref="B19:V19">SUM(B5:B18)</f>
        <v>2357</v>
      </c>
      <c r="C19" s="11">
        <f t="shared" si="0"/>
        <v>4648.139999999999</v>
      </c>
      <c r="D19" s="11">
        <f t="shared" si="0"/>
        <v>1424.15</v>
      </c>
      <c r="E19" s="11">
        <f t="shared" si="0"/>
        <v>468.415</v>
      </c>
      <c r="F19" s="11">
        <f t="shared" si="0"/>
        <v>191.52</v>
      </c>
      <c r="G19" s="11">
        <f t="shared" si="0"/>
        <v>239.424</v>
      </c>
      <c r="H19" s="11">
        <f t="shared" si="0"/>
        <v>61.575</v>
      </c>
      <c r="I19" s="11">
        <f t="shared" si="0"/>
        <v>415</v>
      </c>
      <c r="J19" s="11">
        <f t="shared" si="0"/>
        <v>0</v>
      </c>
      <c r="K19" s="11">
        <f t="shared" si="0"/>
        <v>21.56</v>
      </c>
      <c r="L19" s="11">
        <f t="shared" si="0"/>
        <v>186.25</v>
      </c>
      <c r="M19" s="11">
        <f t="shared" si="0"/>
        <v>965.5</v>
      </c>
      <c r="N19" s="11">
        <f t="shared" si="0"/>
        <v>115.4</v>
      </c>
      <c r="O19" s="11">
        <f t="shared" si="0"/>
        <v>6141.05</v>
      </c>
      <c r="P19" s="11">
        <f t="shared" si="0"/>
        <v>0.585</v>
      </c>
      <c r="Q19" s="11">
        <f t="shared" si="0"/>
        <v>4011.55</v>
      </c>
      <c r="R19" s="11">
        <f t="shared" si="0"/>
        <v>2066</v>
      </c>
      <c r="S19" s="11">
        <f t="shared" si="0"/>
        <v>16.655</v>
      </c>
      <c r="T19" s="11">
        <f t="shared" si="0"/>
        <v>29.77</v>
      </c>
      <c r="U19" s="11">
        <f t="shared" si="0"/>
        <v>1.3925</v>
      </c>
      <c r="V19" s="12">
        <f t="shared" si="0"/>
        <v>18.85</v>
      </c>
    </row>
    <row r="20" spans="1:22" ht="28.5">
      <c r="A20" s="13" t="s">
        <v>37</v>
      </c>
      <c r="B20" s="11">
        <v>100</v>
      </c>
      <c r="C20" s="11">
        <f aca="true" t="shared" si="1" ref="C20:V20">100*C19/$B$19</f>
        <v>197.20577004666947</v>
      </c>
      <c r="D20" s="11">
        <f t="shared" si="1"/>
        <v>60.422146796775564</v>
      </c>
      <c r="E20" s="11">
        <f t="shared" si="1"/>
        <v>19.87335596096733</v>
      </c>
      <c r="F20" s="11">
        <f t="shared" si="1"/>
        <v>8.12558336868901</v>
      </c>
      <c r="G20" s="11">
        <f t="shared" si="1"/>
        <v>10.157997454391175</v>
      </c>
      <c r="H20" s="11">
        <f t="shared" si="1"/>
        <v>2.6124310564276625</v>
      </c>
      <c r="I20" s="11">
        <f t="shared" si="1"/>
        <v>17.607127704709377</v>
      </c>
      <c r="J20" s="11">
        <f t="shared" si="1"/>
        <v>0</v>
      </c>
      <c r="K20" s="11">
        <f t="shared" si="1"/>
        <v>0.9147221043699618</v>
      </c>
      <c r="L20" s="11">
        <f t="shared" si="1"/>
        <v>7.901994060246076</v>
      </c>
      <c r="M20" s="11">
        <f t="shared" si="1"/>
        <v>40.96308867204073</v>
      </c>
      <c r="N20" s="11">
        <f t="shared" si="1"/>
        <v>4.896054306321595</v>
      </c>
      <c r="O20" s="11">
        <f t="shared" si="1"/>
        <v>260.5451845566398</v>
      </c>
      <c r="P20" s="11">
        <f t="shared" si="1"/>
        <v>0.024819686041578276</v>
      </c>
      <c r="Q20" s="11">
        <f t="shared" si="1"/>
        <v>170.19728468392023</v>
      </c>
      <c r="R20" s="11">
        <f t="shared" si="1"/>
        <v>87.6537971998303</v>
      </c>
      <c r="S20" s="11">
        <f t="shared" si="1"/>
        <v>0.7066185829444209</v>
      </c>
      <c r="T20" s="11">
        <f t="shared" si="1"/>
        <v>1.2630462452269835</v>
      </c>
      <c r="U20" s="11">
        <f t="shared" si="1"/>
        <v>0.05907933814170556</v>
      </c>
      <c r="V20" s="12">
        <f t="shared" si="1"/>
        <v>0.7997454391175224</v>
      </c>
    </row>
    <row r="21" spans="1:22" ht="42.75">
      <c r="A21" s="14" t="s">
        <v>38</v>
      </c>
      <c r="B21" s="15">
        <f>83.4+24.9</f>
        <v>108.30000000000001</v>
      </c>
      <c r="C21" s="15">
        <f>$B$21*C20/100+9*20.6</f>
        <v>398.9738489605431</v>
      </c>
      <c r="D21" s="15">
        <f>$B$21*D20/100-24.9</f>
        <v>40.537184980907945</v>
      </c>
      <c r="E21" s="15">
        <f>$B$21*E20/100</f>
        <v>21.522844505727623</v>
      </c>
      <c r="F21" s="15">
        <f>$B$21*F20/100</f>
        <v>8.800006788290199</v>
      </c>
      <c r="G21" s="15">
        <f>$B$21*G20/100+20.6</f>
        <v>31.60111124310565</v>
      </c>
      <c r="H21" s="15">
        <f aca="true" t="shared" si="2" ref="H21:V21">$B$21*H20/100</f>
        <v>2.8292628341111588</v>
      </c>
      <c r="I21" s="15">
        <f t="shared" si="2"/>
        <v>19.068519304200258</v>
      </c>
      <c r="J21" s="15">
        <f t="shared" si="2"/>
        <v>0</v>
      </c>
      <c r="K21" s="15">
        <f t="shared" si="2"/>
        <v>0.9906440390326687</v>
      </c>
      <c r="L21" s="15">
        <f t="shared" si="2"/>
        <v>8.557859567246501</v>
      </c>
      <c r="M21" s="15">
        <f t="shared" si="2"/>
        <v>44.363025031820115</v>
      </c>
      <c r="N21" s="15">
        <f t="shared" si="2"/>
        <v>5.302426813746288</v>
      </c>
      <c r="O21" s="15">
        <f t="shared" si="2"/>
        <v>282.17043487484096</v>
      </c>
      <c r="P21" s="15">
        <f t="shared" si="2"/>
        <v>0.026879719983029276</v>
      </c>
      <c r="Q21" s="15">
        <f t="shared" si="2"/>
        <v>184.32365931268563</v>
      </c>
      <c r="R21" s="15">
        <f t="shared" si="2"/>
        <v>94.92906236741621</v>
      </c>
      <c r="S21" s="15">
        <f t="shared" si="2"/>
        <v>0.7652679253288079</v>
      </c>
      <c r="T21" s="15">
        <f t="shared" si="2"/>
        <v>1.3678790835808232</v>
      </c>
      <c r="U21" s="15">
        <f t="shared" si="2"/>
        <v>0.06398292320746712</v>
      </c>
      <c r="V21" s="16">
        <f t="shared" si="2"/>
        <v>0.8661243105642769</v>
      </c>
    </row>
    <row r="22" spans="23:47" ht="14.25"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5" spans="1:22" ht="60">
      <c r="A25" s="18"/>
      <c r="B25" s="19" t="s">
        <v>39</v>
      </c>
      <c r="C25" s="5" t="s">
        <v>40</v>
      </c>
      <c r="D25" s="5" t="s">
        <v>41</v>
      </c>
      <c r="E25" s="5" t="s">
        <v>42</v>
      </c>
      <c r="F25" s="5" t="s">
        <v>43</v>
      </c>
      <c r="G25" s="5" t="s">
        <v>44</v>
      </c>
      <c r="H25" s="5" t="s">
        <v>45</v>
      </c>
      <c r="I25" s="5" t="s">
        <v>46</v>
      </c>
      <c r="J25" s="5" t="s">
        <v>47</v>
      </c>
      <c r="K25" s="5" t="s">
        <v>48</v>
      </c>
      <c r="L25" s="5" t="s">
        <v>49</v>
      </c>
      <c r="M25" s="5" t="s">
        <v>50</v>
      </c>
      <c r="N25" s="5" t="s">
        <v>51</v>
      </c>
      <c r="O25" s="5" t="s">
        <v>52</v>
      </c>
      <c r="P25" s="5" t="s">
        <v>53</v>
      </c>
      <c r="Q25" s="5" t="s">
        <v>54</v>
      </c>
      <c r="R25" s="5" t="s">
        <v>55</v>
      </c>
      <c r="S25" s="5" t="s">
        <v>56</v>
      </c>
      <c r="T25" s="5" t="s">
        <v>57</v>
      </c>
      <c r="U25" s="6" t="s">
        <v>58</v>
      </c>
      <c r="V25" s="3"/>
    </row>
    <row r="26" spans="1:21" ht="14.25">
      <c r="A26" s="7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9"/>
    </row>
    <row r="27" spans="1:21" ht="14.25">
      <c r="A27" s="10" t="s">
        <v>24</v>
      </c>
      <c r="B27" s="11" t="s">
        <v>25</v>
      </c>
      <c r="C27" s="11" t="s">
        <v>25</v>
      </c>
      <c r="D27" s="11" t="s">
        <v>25</v>
      </c>
      <c r="E27" s="11" t="s">
        <v>25</v>
      </c>
      <c r="F27" s="11" t="s">
        <v>25</v>
      </c>
      <c r="G27" s="11" t="s">
        <v>25</v>
      </c>
      <c r="H27" s="11">
        <f>0.36*'[1]ΣΥΣΤΑΣΗ ΤΡΟΦΙΜΩΝ'!AB22</f>
        <v>0</v>
      </c>
      <c r="I27" s="11" t="s">
        <v>25</v>
      </c>
      <c r="J27" s="11">
        <f>0.36*'[1]ΣΥΣΤΑΣΗ ΤΡΟΦΙΜΩΝ'!AD22</f>
        <v>0</v>
      </c>
      <c r="K27" s="11">
        <f>0.36*'[1]ΣΥΣΤΑΣΗ ΤΡΟΦΙΜΩΝ'!AE22</f>
        <v>0</v>
      </c>
      <c r="L27" s="11">
        <f>0.36*'[1]ΣΥΣΤΑΣΗ ΤΡΟΦΙΜΩΝ'!AF22</f>
        <v>0</v>
      </c>
      <c r="M27" s="11">
        <f>0.36*'[1]ΣΥΣΤΑΣΗ ΤΡΟΦΙΜΩΝ'!AG22</f>
        <v>1.8359999999999999</v>
      </c>
      <c r="N27" s="11">
        <f>'[1]ΣΥΣΤΑΣΗ ΤΡΟΦΙΜΩΝ'!AH22</f>
        <v>100.0111234705228</v>
      </c>
      <c r="O27" s="11">
        <v>0</v>
      </c>
      <c r="P27" s="11">
        <v>0</v>
      </c>
      <c r="Q27" s="11">
        <f>'[1]ΣΥΣΤΑΣΗ ΤΡΟΦΙΜΩΝ'!AK22</f>
        <v>14.015572858731923</v>
      </c>
      <c r="R27" s="11">
        <f>'[1]ΣΥΣΤΑΣΗ ΤΡΟΦΙΜΩΝ'!AL22</f>
        <v>0</v>
      </c>
      <c r="S27" s="11">
        <f>0.36*'[1]ΣΥΣΤΑΣΗ ΤΡΟΦΙΜΩΝ'!AM22</f>
        <v>5.04</v>
      </c>
      <c r="T27" s="11">
        <f>0.36*'[1]ΣΥΣΤΑΣΗ ΤΡΟΦΙΜΩΝ'!AN22</f>
        <v>25.092</v>
      </c>
      <c r="U27" s="12">
        <f>0.36*'[1]ΣΥΣΤΑΣΗ ΤΡΟΦΙΜΩΝ'!AO22</f>
        <v>4.032</v>
      </c>
    </row>
    <row r="28" spans="1:21" ht="14.25">
      <c r="A28" s="10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</row>
    <row r="29" spans="1:21" ht="14.25">
      <c r="A29" s="10" t="s">
        <v>27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</row>
    <row r="30" spans="1:21" ht="14.2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</row>
    <row r="31" spans="1:21" ht="14.25">
      <c r="A31" s="10" t="s">
        <v>29</v>
      </c>
      <c r="B31" s="11" t="s">
        <v>30</v>
      </c>
      <c r="C31" s="11" t="s">
        <v>30</v>
      </c>
      <c r="D31" s="11" t="s">
        <v>30</v>
      </c>
      <c r="E31" s="11" t="s">
        <v>30</v>
      </c>
      <c r="F31" s="11" t="s">
        <v>30</v>
      </c>
      <c r="G31" s="11" t="s">
        <v>30</v>
      </c>
      <c r="H31" s="11" t="s">
        <v>30</v>
      </c>
      <c r="I31" s="11" t="s">
        <v>30</v>
      </c>
      <c r="J31" s="11" t="s">
        <v>30</v>
      </c>
      <c r="K31" s="11" t="s">
        <v>30</v>
      </c>
      <c r="L31" s="11" t="s">
        <v>30</v>
      </c>
      <c r="M31" s="11" t="s">
        <v>30</v>
      </c>
      <c r="N31" s="11">
        <f>'[1]ΣΥΣΤΑΣΗ ΤΡΟΦΙΜΩΝ'!AH68</f>
        <v>7.368421052631579</v>
      </c>
      <c r="O31" s="11">
        <f>'[1]ΣΥΣΤΑΣΗ ΤΡΟΦΙΜΩΝ'!AI68</f>
        <v>13.91812865497076</v>
      </c>
      <c r="P31" s="11">
        <f>'[1]ΣΥΣΤΑΣΗ ΤΡΟΦΙΜΩΝ'!AJ68</f>
        <v>85.38011695906432</v>
      </c>
      <c r="Q31" s="11">
        <f>'[1]ΣΥΣΤΑΣΗ ΤΡΟΦΙΜΩΝ'!AK68</f>
        <v>0</v>
      </c>
      <c r="R31" s="11">
        <f>'[1]ΣΥΣΤΑΣΗ ΤΡΟΦΙΜΩΝ'!AL68</f>
        <v>0</v>
      </c>
      <c r="S31" s="11" t="s">
        <v>30</v>
      </c>
      <c r="T31" s="11" t="s">
        <v>30</v>
      </c>
      <c r="U31" s="11" t="s">
        <v>30</v>
      </c>
    </row>
    <row r="32" spans="1:21" ht="14.25">
      <c r="A32" s="10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1:21" ht="14.25">
      <c r="A33" s="10" t="s">
        <v>32</v>
      </c>
      <c r="B33" s="11">
        <f>3.85*'[1]ΣΥΣΤΑΣΗ ΤΡΟΦΙΜΩΝ'!V108</f>
        <v>11.55</v>
      </c>
      <c r="C33" s="11">
        <f>3.85*'[1]ΣΥΣΤΑΣΗ ΤΡΟΦΙΜΩΝ'!W108*0.9</f>
        <v>0.4504500000000001</v>
      </c>
      <c r="D33" s="11" t="s">
        <v>25</v>
      </c>
      <c r="E33" s="11">
        <f>3.85*'[1]ΣΥΣΤΑΣΗ ΤΡΟΦΙΜΩΝ'!Y108*0.9</f>
        <v>34.65</v>
      </c>
      <c r="F33" s="11">
        <f>3.85*'[1]ΣΥΣΤΑΣΗ ΤΡΟΦΙΜΩΝ'!Z108*0.95</f>
        <v>2.56025</v>
      </c>
      <c r="G33" s="11">
        <f>3.85*'[1]ΣΥΣΤΑΣΗ ΤΡΟΦΙΜΩΝ'!AA108*0.95</f>
        <v>0.7314999999999999</v>
      </c>
      <c r="H33" s="11">
        <f>3.85*'[1]ΣΥΣΤΑΣΗ ΤΡΟΦΙΜΩΝ'!AB108</f>
        <v>0</v>
      </c>
      <c r="I33" s="11">
        <f>3.85*'[1]ΣΥΣΤΑΣΗ ΤΡΟΦΙΜΩΝ'!AC108*0.8</f>
        <v>52.36000000000001</v>
      </c>
      <c r="J33" s="11">
        <f>3.85*'[1]ΣΥΣΤΑΣΗ ΤΡΟΦΙΜΩΝ'!AD108*0.8</f>
        <v>15.4</v>
      </c>
      <c r="K33" s="11">
        <f>3.85*'[1]ΣΥΣΤΑΣΗ ΤΡΟΦΙΜΩΝ'!AE108</f>
        <v>0</v>
      </c>
      <c r="L33" s="11">
        <f>3.85*'[1]ΣΥΣΤΑΣΗ ΤΡΟΦΙΜΩΝ'!AF108</f>
        <v>0</v>
      </c>
      <c r="M33" s="11">
        <f>3.85*'[1]ΣΥΣΤΑΣΗ ΤΡΟΦΙΜΩΝ'!AG108</f>
        <v>1.1935</v>
      </c>
      <c r="N33" s="11">
        <f>'[1]ΣΥΣΤΑΣΗ ΤΡΟΦΙΜΩΝ'!AH108</f>
        <v>5</v>
      </c>
      <c r="O33" s="11">
        <f>'[1]ΣΥΣΤΑΣΗ ΤΡΟΦΙΜΩΝ'!AI108</f>
        <v>13.333333333333334</v>
      </c>
      <c r="P33" s="11">
        <f>'[1]ΣΥΣΤΑΣΗ ΤΡΟΦΙΜΩΝ'!AJ108</f>
        <v>87.77777777777777</v>
      </c>
      <c r="Q33" s="11">
        <f>'[1]ΣΥΣΤΑΣΗ ΤΡΟΦΙΜΩΝ'!AK108</f>
        <v>0</v>
      </c>
      <c r="R33" s="11">
        <f>'[1]ΣΥΣΤΑΣΗ ΤΡΟΦΙΜΩΝ'!AL108</f>
        <v>62.22222222222222</v>
      </c>
      <c r="S33" s="11" t="s">
        <v>25</v>
      </c>
      <c r="T33" s="11" t="s">
        <v>25</v>
      </c>
      <c r="U33" s="12">
        <f>3.85*'[1]ΣΥΣΤΑΣΗ ΤΡΟΦΙΜΩΝ'!AO108</f>
        <v>0.385</v>
      </c>
    </row>
    <row r="34" spans="1:21" ht="14.25">
      <c r="A34" s="10" t="s">
        <v>33</v>
      </c>
      <c r="B34" s="11" t="s">
        <v>25</v>
      </c>
      <c r="C34" s="11" t="s">
        <v>25</v>
      </c>
      <c r="D34" s="11" t="s">
        <v>25</v>
      </c>
      <c r="E34" s="11" t="s">
        <v>25</v>
      </c>
      <c r="F34" s="11" t="s">
        <v>25</v>
      </c>
      <c r="G34" s="11" t="s">
        <v>25</v>
      </c>
      <c r="H34" s="11">
        <f>1.1*'[1]ΣΥΣΤΑΣΗ ΤΡΟΦΙΜΩΝ'!AB22</f>
        <v>0</v>
      </c>
      <c r="I34" s="11" t="s">
        <v>25</v>
      </c>
      <c r="J34" s="11">
        <f>1.1*'[1]ΣΥΣΤΑΣΗ ΤΡΟΦΙΜΩΝ'!AD22</f>
        <v>0</v>
      </c>
      <c r="K34" s="11">
        <f>1.1*'[1]ΣΥΣΤΑΣΗ ΤΡΟΦΙΜΩΝ'!AE22</f>
        <v>0</v>
      </c>
      <c r="L34" s="11">
        <f>1.1*'[1]ΣΥΣΤΑΣΗ ΤΡΟΦΙΜΩΝ'!AF22</f>
        <v>0</v>
      </c>
      <c r="M34" s="11">
        <f>1.1*'[1]ΣΥΣΤΑΣΗ ΤΡΟΦΙΜΩΝ'!AG22</f>
        <v>5.61</v>
      </c>
      <c r="N34" s="11">
        <f>'[1]ΣΥΣΤΑΣΗ ΤΡΟΦΙΜΩΝ'!AH22</f>
        <v>100.0111234705228</v>
      </c>
      <c r="O34" s="11">
        <v>0</v>
      </c>
      <c r="P34" s="11">
        <v>0</v>
      </c>
      <c r="Q34" s="11">
        <f>'[1]ΣΥΣΤΑΣΗ ΤΡΟΦΙΜΩΝ'!AK22</f>
        <v>14.015572858731923</v>
      </c>
      <c r="R34" s="11">
        <f>'[1]ΣΥΣΤΑΣΗ ΤΡΟΦΙΜΩΝ'!AL22</f>
        <v>0</v>
      </c>
      <c r="S34" s="11">
        <f>1.1*'[1]ΣΥΣΤΑΣΗ ΤΡΟΦΙΜΩΝ'!AM22</f>
        <v>15.400000000000002</v>
      </c>
      <c r="T34" s="11">
        <f>1.1*'[1]ΣΥΣΤΑΣΗ ΤΡΟΦΙΜΩΝ'!AN22</f>
        <v>76.67000000000002</v>
      </c>
      <c r="U34" s="12">
        <f>1.1*'[1]ΣΥΣΤΑΣΗ ΤΡΟΦΙΜΩΝ'!AO22</f>
        <v>12.32</v>
      </c>
    </row>
    <row r="35" spans="1:21" ht="28.5">
      <c r="A35" s="10" t="s">
        <v>34</v>
      </c>
      <c r="B35" s="11">
        <f>5*'[1]ΣΥΣΤΑΣΗ ΤΡΟΦΙΜΩΝ'!V119</f>
        <v>30</v>
      </c>
      <c r="C35" s="11">
        <f>5*'[1]ΣΥΣΤΑΣΗ ΤΡΟΦΙΜΩΝ'!W119</f>
        <v>0.25</v>
      </c>
      <c r="D35" s="11">
        <f>5*'[1]ΣΥΣΤΑΣΗ ΤΡΟΦΙΜΩΝ'!X119</f>
        <v>1.6500000000000001</v>
      </c>
      <c r="E35" s="11" t="s">
        <v>25</v>
      </c>
      <c r="F35" s="11">
        <f>5*'[1]ΣΥΣΤΑΣΗ ΤΡΟΦΙΜΩΝ'!Z119</f>
        <v>22</v>
      </c>
      <c r="G35" s="11">
        <f>5*'[1]ΣΥΣΤΑΣΗ ΤΡΟΦΙΜΩΝ'!AA119</f>
        <v>1.5</v>
      </c>
      <c r="H35" s="11">
        <f>5*'[1]ΣΥΣΤΑΣΗ ΤΡΟΦΙΜΩΝ'!AB119</f>
        <v>10</v>
      </c>
      <c r="I35" s="11">
        <f>5*'[1]ΣΥΣΤΑΣΗ ΤΡΟΦΙΜΩΝ'!AC119</f>
        <v>80</v>
      </c>
      <c r="J35" s="11">
        <f>5*'[1]ΣΥΣΤΑΣΗ ΤΡΟΦΙΜΩΝ'!AD119</f>
        <v>0</v>
      </c>
      <c r="K35" s="11" t="s">
        <v>25</v>
      </c>
      <c r="L35" s="11" t="s">
        <v>25</v>
      </c>
      <c r="M35" s="11">
        <f>5*'[1]ΣΥΣΤΑΣΗ ΤΡΟΦΙΜΩΝ'!AG119</f>
        <v>1.55</v>
      </c>
      <c r="N35" s="11">
        <f>'[1]ΣΥΣΤΑΣΗ ΤΡΟΦΙΜΩΝ'!AH119</f>
        <v>59.73799126637554</v>
      </c>
      <c r="O35" s="11">
        <f>'[1]ΣΥΣΤΑΣΗ ΤΡΟΦΙΜΩΝ'!AI119</f>
        <v>40.34934497816594</v>
      </c>
      <c r="P35" s="11">
        <f>'[1]ΣΥΣΤΑΣΗ ΤΡΟΦΙΜΩΝ'!AJ119</f>
        <v>0</v>
      </c>
      <c r="Q35" s="11">
        <f>'[1]ΣΥΣΤΑΣΗ ΤΡΟΦΙΜΩΝ'!AK119</f>
        <v>25.54585152838428</v>
      </c>
      <c r="R35" s="11">
        <f>'[1]ΣΥΣΤΑΣΗ ΤΡΟΦΙΜΩΝ'!AL119</f>
        <v>0</v>
      </c>
      <c r="S35" s="11">
        <f>5*'[1]ΣΥΣΤΑΣΗ ΤΡΟΦΙΜΩΝ'!AM119</f>
        <v>32.5</v>
      </c>
      <c r="T35" s="11">
        <f>5*'[1]ΣΥΣΤΑΣΗ ΤΡΟΦΙΜΩΝ'!AN119</f>
        <v>37</v>
      </c>
      <c r="U35" s="12">
        <f>5*'[1]ΣΥΣΤΑΣΗ ΤΡΟΦΙΜΩΝ'!AO119</f>
        <v>3</v>
      </c>
    </row>
    <row r="36" spans="1:21" ht="14.25">
      <c r="A36" s="10" t="s">
        <v>35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</row>
    <row r="37" spans="1:21" ht="14.25">
      <c r="A37" s="10" t="s">
        <v>26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</row>
    <row r="38" spans="1:21" ht="14.25">
      <c r="A38" s="10" t="s">
        <v>27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</row>
    <row r="39" spans="1:21" ht="14.25">
      <c r="A39" s="10" t="s">
        <v>28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</row>
    <row r="40" spans="1:21" ht="14.25">
      <c r="A40" s="13" t="s">
        <v>36</v>
      </c>
      <c r="B40" s="11">
        <f aca="true" t="shared" si="3" ref="B40:M40">SUM(B26:B39)</f>
        <v>41.55</v>
      </c>
      <c r="C40" s="11">
        <f t="shared" si="3"/>
        <v>0.70045</v>
      </c>
      <c r="D40" s="11">
        <f t="shared" si="3"/>
        <v>1.6500000000000001</v>
      </c>
      <c r="E40" s="11">
        <f t="shared" si="3"/>
        <v>34.65</v>
      </c>
      <c r="F40" s="11">
        <f t="shared" si="3"/>
        <v>24.56025</v>
      </c>
      <c r="G40" s="11">
        <f t="shared" si="3"/>
        <v>2.2315</v>
      </c>
      <c r="H40" s="11">
        <f t="shared" si="3"/>
        <v>10</v>
      </c>
      <c r="I40" s="11">
        <f t="shared" si="3"/>
        <v>132.36</v>
      </c>
      <c r="J40" s="11">
        <f t="shared" si="3"/>
        <v>15.4</v>
      </c>
      <c r="K40" s="11">
        <f t="shared" si="3"/>
        <v>0</v>
      </c>
      <c r="L40" s="11">
        <f t="shared" si="3"/>
        <v>0</v>
      </c>
      <c r="M40" s="11">
        <f t="shared" si="3"/>
        <v>10.1895</v>
      </c>
      <c r="N40" s="20">
        <f>9*G19*100/C19</f>
        <v>46.35867250125858</v>
      </c>
      <c r="O40" s="20">
        <f>4*F19*100/C19</f>
        <v>16.481431282190297</v>
      </c>
      <c r="P40" s="20">
        <f>4*E19*100/C19</f>
        <v>40.30988739581855</v>
      </c>
      <c r="Q40" s="11">
        <f>9*S40*100/C19</f>
        <v>10.250551833636681</v>
      </c>
      <c r="R40" s="11">
        <f>4*K19*100/C19</f>
        <v>1.8553658022348727</v>
      </c>
      <c r="S40" s="11">
        <f>SUM(S26:S39)</f>
        <v>52.94</v>
      </c>
      <c r="T40" s="11">
        <f>SUM(T26:T39)</f>
        <v>138.762</v>
      </c>
      <c r="U40" s="12">
        <f>SUM(U26:U39)</f>
        <v>19.737000000000002</v>
      </c>
    </row>
    <row r="41" spans="1:21" ht="28.5">
      <c r="A41" s="13" t="s">
        <v>37</v>
      </c>
      <c r="B41" s="11">
        <f aca="true" t="shared" si="4" ref="B41:M41">100*B40/$B$19</f>
        <v>1.762834111158252</v>
      </c>
      <c r="C41" s="11">
        <f t="shared" si="4"/>
        <v>0.02971786168858719</v>
      </c>
      <c r="D41" s="11">
        <f t="shared" si="4"/>
        <v>0.07000424268137463</v>
      </c>
      <c r="E41" s="11">
        <f t="shared" si="4"/>
        <v>1.4700890963088673</v>
      </c>
      <c r="F41" s="11">
        <f t="shared" si="4"/>
        <v>1.0420131523122613</v>
      </c>
      <c r="G41" s="11">
        <f t="shared" si="4"/>
        <v>0.0946754348748409</v>
      </c>
      <c r="H41" s="11">
        <f t="shared" si="4"/>
        <v>0.42426813746287656</v>
      </c>
      <c r="I41" s="11">
        <f t="shared" si="4"/>
        <v>5.615613067458635</v>
      </c>
      <c r="J41" s="11">
        <f t="shared" si="4"/>
        <v>0.6533729316928298</v>
      </c>
      <c r="K41" s="11">
        <f t="shared" si="4"/>
        <v>0</v>
      </c>
      <c r="L41" s="11">
        <f t="shared" si="4"/>
        <v>0</v>
      </c>
      <c r="M41" s="11">
        <f t="shared" si="4"/>
        <v>0.43230801866779806</v>
      </c>
      <c r="N41" s="21"/>
      <c r="O41" s="21"/>
      <c r="P41" s="21"/>
      <c r="Q41" s="21"/>
      <c r="R41" s="21"/>
      <c r="S41" s="11">
        <f>100*S40/$B$19</f>
        <v>2.2460755197284685</v>
      </c>
      <c r="T41" s="11">
        <f>100*T40/$B$19</f>
        <v>5.887229529062368</v>
      </c>
      <c r="U41" s="12">
        <f>100*U40/$B$19</f>
        <v>0.8373780229104796</v>
      </c>
    </row>
    <row r="42" spans="1:21" ht="42.75">
      <c r="A42" s="14" t="s">
        <v>38</v>
      </c>
      <c r="B42" s="15">
        <f aca="true" t="shared" si="5" ref="B42:M42">$B$21*B41/100</f>
        <v>1.9091493423843873</v>
      </c>
      <c r="C42" s="15">
        <f t="shared" si="5"/>
        <v>0.03218444420873993</v>
      </c>
      <c r="D42" s="15">
        <f t="shared" si="5"/>
        <v>0.07581459482392874</v>
      </c>
      <c r="E42" s="15">
        <f t="shared" si="5"/>
        <v>1.5921064913025034</v>
      </c>
      <c r="F42" s="15">
        <f t="shared" si="5"/>
        <v>1.1285002439541791</v>
      </c>
      <c r="G42" s="15">
        <f t="shared" si="5"/>
        <v>0.1025334959694527</v>
      </c>
      <c r="H42" s="15">
        <f t="shared" si="5"/>
        <v>0.4594823928722953</v>
      </c>
      <c r="I42" s="15">
        <f t="shared" si="5"/>
        <v>6.081708952057702</v>
      </c>
      <c r="J42" s="15">
        <f t="shared" si="5"/>
        <v>0.7076028850233348</v>
      </c>
      <c r="K42" s="15">
        <f t="shared" si="5"/>
        <v>0</v>
      </c>
      <c r="L42" s="15">
        <f t="shared" si="5"/>
        <v>0</v>
      </c>
      <c r="M42" s="15">
        <f t="shared" si="5"/>
        <v>0.46818958421722534</v>
      </c>
      <c r="N42" s="22"/>
      <c r="O42" s="22"/>
      <c r="P42" s="22"/>
      <c r="Q42" s="15"/>
      <c r="R42" s="15"/>
      <c r="S42" s="15">
        <f>$B$21*S41/100</f>
        <v>2.4324997878659316</v>
      </c>
      <c r="T42" s="15">
        <f>$B$21*T41/100</f>
        <v>6.3758695799745455</v>
      </c>
      <c r="U42" s="16">
        <f>$B$21*U41/100</f>
        <v>0.9068803988120494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2011-08-05T05:17:34Z</dcterms:created>
  <dcterms:modified xsi:type="dcterms:W3CDTF">2011-08-05T05:18:41Z</dcterms:modified>
  <cp:category/>
  <cp:version/>
  <cp:contentType/>
  <cp:contentStatus/>
</cp:coreProperties>
</file>