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Μπιζέλια με κουπέπια κ αγκινά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<sst xmlns="http://schemas.openxmlformats.org/spreadsheetml/2006/main" count="137" uniqueCount="59">
  <si>
    <t>ΜΠΙΖΕΛΙΑ ΜΕ ΚΟΥΠΕΠΙΑ ΚΑΙ ΑΓΚΙΝΑΡΕΣ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</si>
  <si>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</si>
  <si>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</si>
  <si>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</si>
  <si>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</si>
  <si>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</si>
  <si>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</si>
  <si>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</si>
  <si>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</si>
  <si>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</si>
  <si>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</si>
  <si>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</si>
  <si>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</si>
  <si>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</si>
  <si>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</si>
  <si>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</si>
  <si>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</si>
  <si>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</si>
  <si>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</si>
  <si>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</si>
  <si>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</si>
  <si>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</si>
  <si>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</si>
  <si>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μπιζέλια</t>
  </si>
  <si>
    <t>tr</t>
  </si>
  <si>
    <t>1/2 φλιτζ ελαιόλαδο</t>
  </si>
  <si>
    <t>2-3 κρεμμύδια ψιλοκομμένα</t>
  </si>
  <si>
    <t>3 αγκινάρες κομμένες σε μικρά κομμάτια</t>
  </si>
  <si>
    <t>-</t>
  </si>
  <si>
    <t>2 καρότα κομμένα σε ροδέλες</t>
  </si>
  <si>
    <t>1 φλιτζ χυμός ντομάτας</t>
  </si>
  <si>
    <t>χυμός 2 λεμονιών</t>
  </si>
  <si>
    <t>νερό</t>
  </si>
  <si>
    <t>ΥΠΟΣΥΝΟΛΟ</t>
  </si>
  <si>
    <t>ΥΠΟΣΥΝΟΛΟ ΒΡΑΣΜΕΝΟ (-49%)</t>
  </si>
  <si>
    <t>25-30 κουπέπια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</si>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</sst>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0" fontId="19" fillId="0" borderId="0" xfId="56" applyFont="1" applyAlignment="1">
      <alignment wrapText="1" shrinkToFit="1"/>
      <protection/>
    </xf>
    <xf numFmtId="2" fontId="0" fillId="0" borderId="0" xfId="56" applyNumberFormat="1">
      <alignment/>
      <protection/>
    </xf>
    <xf numFmtId="0" fontId="0" fillId="0" borderId="0" xfId="56" applyAlignment="1">
      <alignment wrapTex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0" fontId="0" fillId="0" borderId="14" xfId="56" applyBorder="1" applyAlignment="1">
      <alignment wrapText="1"/>
      <protection/>
    </xf>
    <xf numFmtId="0" fontId="0" fillId="0" borderId="14" xfId="56" applyFont="1" applyBorder="1" applyAlignment="1">
      <alignment wrapText="1"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upepia%20me%20laxano-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">
          <cell r="B2">
            <v>41</v>
          </cell>
          <cell r="C2">
            <v>86</v>
          </cell>
          <cell r="D2">
            <v>8</v>
          </cell>
          <cell r="E2">
            <v>4.4</v>
          </cell>
          <cell r="F2">
            <v>0.2</v>
          </cell>
          <cell r="G2">
            <v>0.9</v>
          </cell>
          <cell r="K2">
            <v>82</v>
          </cell>
          <cell r="L2">
            <v>123</v>
          </cell>
          <cell r="M2">
            <v>58</v>
          </cell>
          <cell r="R2">
            <v>1.1</v>
          </cell>
          <cell r="Y2">
            <v>149</v>
          </cell>
          <cell r="AH2">
            <v>4.390243902439025</v>
          </cell>
          <cell r="AI2">
            <v>42.926829268292686</v>
          </cell>
          <cell r="AJ2">
            <v>78.04878048780488</v>
          </cell>
          <cell r="AK2">
            <v>0</v>
          </cell>
          <cell r="AL2">
            <v>0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32">
          <cell r="B32">
            <v>35</v>
          </cell>
          <cell r="C32">
            <v>89.8</v>
          </cell>
          <cell r="D32">
            <v>7.9</v>
          </cell>
          <cell r="E32">
            <v>0.6</v>
          </cell>
          <cell r="F32">
            <v>0.3</v>
          </cell>
          <cell r="G32">
            <v>2.6</v>
          </cell>
          <cell r="H32">
            <v>0</v>
          </cell>
          <cell r="I32">
            <v>0.3</v>
          </cell>
          <cell r="J32">
            <v>7.4</v>
          </cell>
          <cell r="K32">
            <v>25</v>
          </cell>
          <cell r="L32">
            <v>15</v>
          </cell>
          <cell r="M32">
            <v>3</v>
          </cell>
          <cell r="N32">
            <v>33</v>
          </cell>
          <cell r="O32">
            <v>0.1</v>
          </cell>
          <cell r="P32">
            <v>25</v>
          </cell>
          <cell r="Q32">
            <v>170</v>
          </cell>
          <cell r="R32">
            <v>0.3</v>
          </cell>
          <cell r="S32">
            <v>0.1</v>
          </cell>
          <cell r="T32">
            <v>0.02</v>
          </cell>
          <cell r="U32">
            <v>1</v>
          </cell>
          <cell r="V32">
            <v>2</v>
          </cell>
          <cell r="W32">
            <v>0.1</v>
          </cell>
          <cell r="X32">
            <v>0.01</v>
          </cell>
          <cell r="Y32">
            <v>8115</v>
          </cell>
          <cell r="Z32">
            <v>0.2</v>
          </cell>
          <cell r="AA32">
            <v>0.14</v>
          </cell>
          <cell r="AB32">
            <v>0</v>
          </cell>
          <cell r="AC32">
            <v>12</v>
          </cell>
          <cell r="AD32">
            <v>6</v>
          </cell>
          <cell r="AE32">
            <v>0</v>
          </cell>
          <cell r="AF32">
            <v>0</v>
          </cell>
          <cell r="AG32">
            <v>0.56</v>
          </cell>
          <cell r="AH32">
            <v>7.714285714285714</v>
          </cell>
          <cell r="AI32">
            <v>6.857142857142857</v>
          </cell>
          <cell r="AJ32">
            <v>90.28571428571429</v>
          </cell>
          <cell r="AK32">
            <v>2.5714285714285716</v>
          </cell>
          <cell r="AL32">
            <v>84.57142857142857</v>
          </cell>
          <cell r="AM32">
            <v>0.1</v>
          </cell>
          <cell r="AO32">
            <v>0.2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  <cell r="AK104">
            <v>0</v>
          </cell>
          <cell r="AL104">
            <v>85.71428571428571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28">
          <cell r="B128">
            <v>32</v>
          </cell>
          <cell r="C128">
            <v>88.7</v>
          </cell>
          <cell r="D128">
            <v>4.2</v>
          </cell>
          <cell r="E128">
            <v>3.6</v>
          </cell>
          <cell r="F128">
            <v>0.2</v>
          </cell>
          <cell r="G128">
            <v>4.2</v>
          </cell>
          <cell r="H128">
            <v>0</v>
          </cell>
          <cell r="I128">
            <v>0.8</v>
          </cell>
          <cell r="J128">
            <v>3.4</v>
          </cell>
          <cell r="K128">
            <v>44</v>
          </cell>
          <cell r="L128">
            <v>62</v>
          </cell>
          <cell r="M128">
            <v>28</v>
          </cell>
          <cell r="N128">
            <v>28</v>
          </cell>
          <cell r="O128">
            <v>0.3</v>
          </cell>
          <cell r="P128">
            <v>2</v>
          </cell>
          <cell r="Q128">
            <v>200</v>
          </cell>
          <cell r="R128">
            <v>0.8</v>
          </cell>
          <cell r="S128">
            <v>0.5</v>
          </cell>
          <cell r="T128">
            <v>0.06</v>
          </cell>
          <cell r="W128">
            <v>0.22</v>
          </cell>
          <cell r="X128">
            <v>0.15</v>
          </cell>
          <cell r="Y128">
            <v>695</v>
          </cell>
          <cell r="Z128">
            <v>0.6</v>
          </cell>
          <cell r="AA128">
            <v>0.18</v>
          </cell>
          <cell r="AB128">
            <v>0</v>
          </cell>
          <cell r="AC128">
            <v>10</v>
          </cell>
          <cell r="AD128">
            <v>54</v>
          </cell>
          <cell r="AE128">
            <v>0</v>
          </cell>
          <cell r="AF128">
            <v>0</v>
          </cell>
          <cell r="AG128">
            <v>0.39</v>
          </cell>
          <cell r="AH128">
            <v>5.625</v>
          </cell>
          <cell r="AI128">
            <v>45</v>
          </cell>
          <cell r="AJ128">
            <v>52.5</v>
          </cell>
          <cell r="AK128">
            <v>0</v>
          </cell>
          <cell r="AL128">
            <v>42.5</v>
          </cell>
          <cell r="AO12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ουπέπια με λάχανο (κληματόφυλ)"/>
    </sheetNames>
    <sheetDataSet>
      <sheetData sheetId="0">
        <row r="17">
          <cell r="C17">
            <v>2679.9800000000005</v>
          </cell>
          <cell r="D17">
            <v>2995.647</v>
          </cell>
          <cell r="E17">
            <v>151.162</v>
          </cell>
          <cell r="F17">
            <v>166.52800000000002</v>
          </cell>
          <cell r="G17">
            <v>168.679</v>
          </cell>
          <cell r="H17">
            <v>57.34599999999999</v>
          </cell>
          <cell r="I17">
            <v>415</v>
          </cell>
          <cell r="J17">
            <v>87.84</v>
          </cell>
          <cell r="K17">
            <v>59.12</v>
          </cell>
          <cell r="L17">
            <v>936.02</v>
          </cell>
          <cell r="M17">
            <v>3778.5799999999995</v>
          </cell>
          <cell r="N17">
            <v>257.15</v>
          </cell>
          <cell r="O17">
            <v>10788.16</v>
          </cell>
          <cell r="P17">
            <v>5.583</v>
          </cell>
          <cell r="Q17">
            <v>7161.280000000001</v>
          </cell>
          <cell r="R17">
            <v>5162.98</v>
          </cell>
          <cell r="S17">
            <v>24.169999999999998</v>
          </cell>
          <cell r="T17">
            <v>33.606</v>
          </cell>
          <cell r="U17">
            <v>2.0132999999999996</v>
          </cell>
          <cell r="V17">
            <v>73.07</v>
          </cell>
        </row>
        <row r="35">
          <cell r="B35">
            <v>96.33999999999999</v>
          </cell>
          <cell r="C35">
            <v>2.2718</v>
          </cell>
          <cell r="D35">
            <v>1.9367</v>
          </cell>
          <cell r="E35">
            <v>5241.599999999999</v>
          </cell>
          <cell r="F35">
            <v>33.699</v>
          </cell>
          <cell r="G35">
            <v>3.8715</v>
          </cell>
          <cell r="H35">
            <v>10</v>
          </cell>
          <cell r="I35">
            <v>797.7600000000001</v>
          </cell>
          <cell r="J35">
            <v>516.85</v>
          </cell>
          <cell r="K35">
            <v>0</v>
          </cell>
          <cell r="L35">
            <v>0</v>
          </cell>
          <cell r="M35">
            <v>12.9125</v>
          </cell>
          <cell r="N35">
            <v>56.64635556981768</v>
          </cell>
          <cell r="O35">
            <v>24.855110859036262</v>
          </cell>
          <cell r="P35">
            <v>22.561660907917222</v>
          </cell>
          <cell r="Q35">
            <v>15.709147083187187</v>
          </cell>
          <cell r="R35">
            <v>8.823946447361546</v>
          </cell>
          <cell r="S35">
            <v>46.778000000000006</v>
          </cell>
          <cell r="T35">
            <v>93.59100000000001</v>
          </cell>
          <cell r="U35">
            <v>20.171000000000003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4"/>
  <sheetViews>
    <sheetView tabSelected="1" view="pageLayout" zoomScale="70" zoomScaleNormal="70" zoomScalePageLayoutView="70" workbookViewId="0" topLeftCell="A1">
      <selection activeCell="G54" sqref="G54"/>
    </sheetView>
  </sheetViews>
  <sheetFormatPr defaultColWidth="9.140625" defaultRowHeight="15"/>
  <cols>
    <col min="1" max="1" width="23.00390625" style="5" customWidth="1"/>
    <col min="2" max="3" width="9.140625" style="2" customWidth="1"/>
    <col min="4" max="4" width="10.8515625" style="2" customWidth="1"/>
    <col min="5" max="5" width="15.421875" style="2" customWidth="1"/>
    <col min="6" max="8" width="9.140625" style="2" customWidth="1"/>
    <col min="9" max="9" width="11.8515625" style="2" customWidth="1"/>
    <col min="10" max="12" width="9.140625" style="2" customWidth="1"/>
    <col min="13" max="13" width="11.7109375" style="2" customWidth="1"/>
    <col min="14" max="14" width="12.421875" style="2" customWidth="1"/>
    <col min="15" max="15" width="9.140625" style="2" customWidth="1"/>
    <col min="16" max="16" width="11.57421875" style="2" customWidth="1"/>
    <col min="17" max="17" width="9.140625" style="2" customWidth="1"/>
    <col min="18" max="18" width="10.421875" style="2" customWidth="1"/>
    <col min="19" max="21" width="9.140625" style="2" customWidth="1"/>
    <col min="22" max="22" width="10.5742187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AQ1" s="3"/>
      <c r="AR1" s="3"/>
      <c r="AS1" s="3"/>
      <c r="AT1" s="3"/>
      <c r="AU1" s="3"/>
    </row>
    <row r="2" spans="1:47" ht="14.25">
      <c r="A2" s="1" t="s">
        <v>1</v>
      </c>
      <c r="B2" s="1"/>
      <c r="C2" s="1"/>
      <c r="AQ2" s="4"/>
      <c r="AR2" s="4"/>
      <c r="AS2" s="4"/>
      <c r="AT2" s="4"/>
      <c r="AU2" s="4"/>
    </row>
    <row r="3" spans="43:47" ht="15.75" customHeight="1">
      <c r="AQ3" s="4"/>
      <c r="AR3" s="4"/>
      <c r="AS3" s="4"/>
      <c r="AT3" s="4"/>
      <c r="AU3" s="4"/>
    </row>
    <row r="4" spans="1:47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AQ4" s="4"/>
      <c r="AR4" s="4"/>
      <c r="AS4" s="4"/>
      <c r="AT4" s="4"/>
      <c r="AU4" s="4"/>
    </row>
    <row r="5" spans="1:47" ht="14.25">
      <c r="A5" s="9" t="s">
        <v>23</v>
      </c>
      <c r="B5" s="10">
        <v>1000</v>
      </c>
      <c r="C5" s="10">
        <f>10*'[1]ΣΥΣΤΑΣΗ ΤΡΟΦΙΜΩΝ'!B128</f>
        <v>320</v>
      </c>
      <c r="D5" s="10">
        <f>10*'[1]ΣΥΣΤΑΣΗ ΤΡΟΦΙΜΩΝ'!C128</f>
        <v>887</v>
      </c>
      <c r="E5" s="10">
        <f>10*'[1]ΣΥΣΤΑΣΗ ΤΡΟΦΙΜΩΝ'!D128</f>
        <v>42</v>
      </c>
      <c r="F5" s="10">
        <f>10*'[1]ΣΥΣΤΑΣΗ ΤΡΟΦΙΜΩΝ'!E128</f>
        <v>36</v>
      </c>
      <c r="G5" s="10">
        <f>10*'[1]ΣΥΣΤΑΣΗ ΤΡΟΦΙΜΩΝ'!F128</f>
        <v>2</v>
      </c>
      <c r="H5" s="10">
        <f>10*'[1]ΣΥΣΤΑΣΗ ΤΡΟΦΙΜΩΝ'!G128</f>
        <v>42</v>
      </c>
      <c r="I5" s="10">
        <f>10*'[1]ΣΥΣΤΑΣΗ ΤΡΟΦΙΜΩΝ'!H128</f>
        <v>0</v>
      </c>
      <c r="J5" s="10">
        <f>10*'[1]ΣΥΣΤΑΣΗ ΤΡΟΦΙΜΩΝ'!I128</f>
        <v>8</v>
      </c>
      <c r="K5" s="10">
        <f>10*'[1]ΣΥΣΤΑΣΗ ΤΡΟΦΙΜΩΝ'!J128</f>
        <v>34</v>
      </c>
      <c r="L5" s="10">
        <f>10*'[1]ΣΥΣΤΑΣΗ ΤΡΟΦΙΜΩΝ'!K128</f>
        <v>440</v>
      </c>
      <c r="M5" s="10">
        <f>10*'[1]ΣΥΣΤΑΣΗ ΤΡΟΦΙΜΩΝ'!L128</f>
        <v>620</v>
      </c>
      <c r="N5" s="10">
        <f>10*'[1]ΣΥΣΤΑΣΗ ΤΡΟΦΙΜΩΝ'!M128</f>
        <v>280</v>
      </c>
      <c r="O5" s="10">
        <f>10*'[1]ΣΥΣΤΑΣΗ ΤΡΟΦΙΜΩΝ'!N128</f>
        <v>280</v>
      </c>
      <c r="P5" s="10">
        <f>10*'[1]ΣΥΣΤΑΣΗ ΤΡΟΦΙΜΩΝ'!O128</f>
        <v>3</v>
      </c>
      <c r="Q5" s="10">
        <f>10*'[1]ΣΥΣΤΑΣΗ ΤΡΟΦΙΜΩΝ'!P128</f>
        <v>20</v>
      </c>
      <c r="R5" s="10">
        <f>10*'[1]ΣΥΣΤΑΣΗ ΤΡΟΦΙΜΩΝ'!Q128</f>
        <v>2000</v>
      </c>
      <c r="S5" s="10">
        <f>10*'[1]ΣΥΣΤΑΣΗ ΤΡΟΦΙΜΩΝ'!R128</f>
        <v>8</v>
      </c>
      <c r="T5" s="10">
        <f>10*'[1]ΣΥΣΤΑΣΗ ΤΡΟΦΙΜΩΝ'!S128</f>
        <v>5</v>
      </c>
      <c r="U5" s="10">
        <f>10*'[1]ΣΥΣΤΑΣΗ ΤΡΟΦΙΜΩΝ'!T128</f>
        <v>0.6</v>
      </c>
      <c r="V5" s="11" t="s">
        <v>24</v>
      </c>
      <c r="AQ5" s="4"/>
      <c r="AR5" s="4"/>
      <c r="AS5" s="4"/>
      <c r="AT5" s="4"/>
      <c r="AU5" s="4"/>
    </row>
    <row r="6" spans="1:47" ht="14.25">
      <c r="A6" s="12" t="s">
        <v>25</v>
      </c>
      <c r="B6" s="10">
        <v>110</v>
      </c>
      <c r="C6" s="10">
        <f>1.1*'[1]ΣΥΣΤΑΣΗ ΤΡΟΦΙΜΩΝ'!B22</f>
        <v>988.9000000000001</v>
      </c>
      <c r="D6" s="10" t="s">
        <v>24</v>
      </c>
      <c r="E6" s="10" t="s">
        <v>24</v>
      </c>
      <c r="F6" s="10" t="s">
        <v>24</v>
      </c>
      <c r="G6" s="10">
        <f>1.1*'[1]ΣΥΣΤΑΣΗ ΤΡΟΦΙΜΩΝ'!F22</f>
        <v>109.89000000000001</v>
      </c>
      <c r="H6" s="10">
        <f>1.1*'[1]ΣΥΣΤΑΣΗ ΤΡΟΦΙΜΩΝ'!G22</f>
        <v>0</v>
      </c>
      <c r="I6" s="10">
        <f>1.1*'[1]ΣΥΣΤΑΣΗ ΤΡΟΦΙΜΩΝ'!H22</f>
        <v>0</v>
      </c>
      <c r="J6" s="10">
        <f>1.1*'[1]ΣΥΣΤΑΣΗ ΤΡΟΦΙΜΩΝ'!I22</f>
        <v>0</v>
      </c>
      <c r="K6" s="10">
        <f>1.1*'[1]ΣΥΣΤΑΣΗ ΤΡΟΦΙΜΩΝ'!J22</f>
        <v>0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  <c r="S6" s="10" t="s">
        <v>24</v>
      </c>
      <c r="T6" s="10" t="s">
        <v>24</v>
      </c>
      <c r="U6" s="10" t="s">
        <v>24</v>
      </c>
      <c r="V6" s="11" t="s">
        <v>24</v>
      </c>
      <c r="AQ6" s="4"/>
      <c r="AR6" s="4"/>
      <c r="AS6" s="4"/>
      <c r="AT6" s="4"/>
      <c r="AU6" s="4"/>
    </row>
    <row r="7" spans="1:47" ht="28.5">
      <c r="A7" s="12" t="s">
        <v>26</v>
      </c>
      <c r="B7" s="10">
        <v>170</v>
      </c>
      <c r="C7" s="10">
        <f>1.7*'[1]ΣΥΣΤΑΣΗ ΤΡΟΦΙΜΩΝ'!B108</f>
        <v>61.199999999999996</v>
      </c>
      <c r="D7" s="10">
        <f>1.7*'[1]ΣΥΣΤΑΣΗ ΤΡΟΦΙΜΩΝ'!C108</f>
        <v>151.29999999999998</v>
      </c>
      <c r="E7" s="10">
        <f>1.7*'[1]ΣΥΣΤΑΣΗ ΤΡΟΦΙΜΩΝ'!D108</f>
        <v>13.43</v>
      </c>
      <c r="F7" s="10">
        <f>1.7*'[1]ΣΥΣΤΑΣΗ ΤΡΟΦΙΜΩΝ'!E108</f>
        <v>2.04</v>
      </c>
      <c r="G7" s="10">
        <f>1.7*'[1]ΣΥΣΤΑΣΗ ΤΡΟΦΙΜΩΝ'!F108</f>
        <v>0.34</v>
      </c>
      <c r="H7" s="10">
        <f>1.7*'[1]ΣΥΣΤΑΣΗ ΤΡΟΦΙΜΩΝ'!G108</f>
        <v>2.55</v>
      </c>
      <c r="I7" s="10">
        <f>1.7*'[1]ΣΥΣΤΑΣΗ ΤΡΟΦΙΜΩΝ'!H108</f>
        <v>0</v>
      </c>
      <c r="J7" s="10" t="s">
        <v>24</v>
      </c>
      <c r="K7" s="10">
        <f>1.7*'[1]ΣΥΣΤΑΣΗ ΤΡΟΦΙΜΩΝ'!J108</f>
        <v>9.52</v>
      </c>
      <c r="L7" s="10">
        <f>1.7*'[1]ΣΥΣΤΑΣΗ ΤΡΟΦΙΜΩΝ'!K108</f>
        <v>42.5</v>
      </c>
      <c r="M7" s="10">
        <f>1.7*'[1]ΣΥΣΤΑΣΗ ΤΡΟΦΙΜΩΝ'!L108</f>
        <v>51</v>
      </c>
      <c r="N7" s="10">
        <f>1.7*'[1]ΣΥΣΤΑΣΗ ΤΡΟΦΙΜΩΝ'!M108</f>
        <v>6.8</v>
      </c>
      <c r="O7" s="10">
        <f>1.7*'[1]ΣΥΣΤΑΣΗ ΤΡΟΦΙΜΩΝ'!N108</f>
        <v>42.5</v>
      </c>
      <c r="P7" s="10">
        <f>1.7*'[1]ΣΥΣΤΑΣΗ ΤΡΟΦΙΜΩΝ'!O108</f>
        <v>0.17</v>
      </c>
      <c r="Q7" s="10">
        <f>1.7*'[1]ΣΥΣΤΑΣΗ ΤΡΟΦΙΜΩΝ'!P108</f>
        <v>5.1</v>
      </c>
      <c r="R7" s="10">
        <f>1.7*'[1]ΣΥΣΤΑΣΗ ΤΡΟΦΙΜΩΝ'!Q108</f>
        <v>272</v>
      </c>
      <c r="S7" s="10">
        <f>1.7*'[1]ΣΥΣΤΑΣΗ ΤΡΟΦΙΜΩΝ'!R108</f>
        <v>0.51</v>
      </c>
      <c r="T7" s="10">
        <f>1.7*'[1]ΣΥΣΤΑΣΗ ΤΡΟΦΙΜΩΝ'!S108</f>
        <v>0.34</v>
      </c>
      <c r="U7" s="10">
        <f>1.7*'[1]ΣΥΣΤΑΣΗ ΤΡΟΦΙΜΩΝ'!T108</f>
        <v>0.085</v>
      </c>
      <c r="V7" s="11">
        <f>1.7*'[1]ΣΥΣΤΑΣΗ ΤΡΟΦΙΜΩΝ'!U108</f>
        <v>1.7</v>
      </c>
      <c r="AQ7" s="4"/>
      <c r="AR7" s="4"/>
      <c r="AS7" s="4"/>
      <c r="AT7" s="4"/>
      <c r="AU7" s="4"/>
    </row>
    <row r="8" spans="1:47" ht="28.5">
      <c r="A8" s="12" t="s">
        <v>27</v>
      </c>
      <c r="B8" s="10">
        <v>270</v>
      </c>
      <c r="C8" s="10">
        <f>2.7*'[1]ΣΥΣΤΑΣΗ ΤΡΟΦΙΜΩΝ'!B2</f>
        <v>110.7</v>
      </c>
      <c r="D8" s="10">
        <f>2.7*'[1]ΣΥΣΤΑΣΗ ΤΡΟΦΙΜΩΝ'!C2</f>
        <v>232.20000000000002</v>
      </c>
      <c r="E8" s="10">
        <f>2.7*'[1]ΣΥΣΤΑΣΗ ΤΡΟΦΙΜΩΝ'!D2</f>
        <v>21.6</v>
      </c>
      <c r="F8" s="10">
        <f>2.7*'[1]ΣΥΣΤΑΣΗ ΤΡΟΦΙΜΩΝ'!E2</f>
        <v>11.880000000000003</v>
      </c>
      <c r="G8" s="10">
        <f>2.7*'[1]ΣΥΣΤΑΣΗ ΤΡΟΦΙΜΩΝ'!F2</f>
        <v>0.54</v>
      </c>
      <c r="H8" s="10">
        <f>2.7*'[1]ΣΥΣΤΑΣΗ ΤΡΟΦΙΜΩΝ'!G2</f>
        <v>2.43</v>
      </c>
      <c r="I8" s="10" t="s">
        <v>28</v>
      </c>
      <c r="J8" s="10" t="s">
        <v>28</v>
      </c>
      <c r="K8" s="10" t="s">
        <v>28</v>
      </c>
      <c r="L8" s="10">
        <f>2.7*'[1]ΣΥΣΤΑΣΗ ΤΡΟΦΙΜΩΝ'!K2</f>
        <v>221.4</v>
      </c>
      <c r="M8" s="10">
        <f>2.7*'[1]ΣΥΣΤΑΣΗ ΤΡΟΦΙΜΩΝ'!L2</f>
        <v>332.1</v>
      </c>
      <c r="N8" s="10">
        <f>2.7*'[1]ΣΥΣΤΑΣΗ ΤΡΟΦΙΜΩΝ'!M2</f>
        <v>156.60000000000002</v>
      </c>
      <c r="O8" s="10" t="s">
        <v>28</v>
      </c>
      <c r="P8" s="10" t="s">
        <v>28</v>
      </c>
      <c r="Q8" s="10" t="s">
        <v>28</v>
      </c>
      <c r="R8" s="10" t="s">
        <v>28</v>
      </c>
      <c r="S8" s="10">
        <f>2.7*'[1]ΣΥΣΤΑΣΗ ΤΡΟΦΙΜΩΝ'!R2</f>
        <v>2.9700000000000006</v>
      </c>
      <c r="T8" s="10" t="s">
        <v>28</v>
      </c>
      <c r="U8" s="10" t="s">
        <v>28</v>
      </c>
      <c r="V8" s="11" t="s">
        <v>28</v>
      </c>
      <c r="AQ8" s="4"/>
      <c r="AR8" s="4"/>
      <c r="AS8" s="4"/>
      <c r="AT8" s="4"/>
      <c r="AU8" s="4"/>
    </row>
    <row r="9" spans="1:47" ht="28.5">
      <c r="A9" s="12" t="s">
        <v>29</v>
      </c>
      <c r="B9" s="10">
        <v>180</v>
      </c>
      <c r="C9" s="10">
        <f>1.8*'[1]ΣΥΣΤΑΣΗ ΤΡΟΦΙΜΩΝ'!B32</f>
        <v>63</v>
      </c>
      <c r="D9" s="10">
        <f>1.8*'[1]ΣΥΣΤΑΣΗ ΤΡΟΦΙΜΩΝ'!C32</f>
        <v>161.64</v>
      </c>
      <c r="E9" s="10">
        <f>1.8*'[1]ΣΥΣΤΑΣΗ ΤΡΟΦΙΜΩΝ'!D32</f>
        <v>14.22</v>
      </c>
      <c r="F9" s="10">
        <f>1.8*'[1]ΣΥΣΤΑΣΗ ΤΡΟΦΙΜΩΝ'!E32</f>
        <v>1.08</v>
      </c>
      <c r="G9" s="10">
        <f>1.8*'[1]ΣΥΣΤΑΣΗ ΤΡΟΦΙΜΩΝ'!F32</f>
        <v>0.54</v>
      </c>
      <c r="H9" s="10">
        <f>1.8*'[1]ΣΥΣΤΑΣΗ ΤΡΟΦΙΜΩΝ'!G32</f>
        <v>4.680000000000001</v>
      </c>
      <c r="I9" s="10">
        <f>1.8*'[1]ΣΥΣΤΑΣΗ ΤΡΟΦΙΜΩΝ'!H32</f>
        <v>0</v>
      </c>
      <c r="J9" s="10">
        <f>1.8*'[1]ΣΥΣΤΑΣΗ ΤΡΟΦΙΜΩΝ'!I32</f>
        <v>0.54</v>
      </c>
      <c r="K9" s="10">
        <f>1.8*'[1]ΣΥΣΤΑΣΗ ΤΡΟΦΙΜΩΝ'!J32</f>
        <v>13.32</v>
      </c>
      <c r="L9" s="10">
        <f>1.8*'[1]ΣΥΣΤΑΣΗ ΤΡΟΦΙΜΩΝ'!K32</f>
        <v>45</v>
      </c>
      <c r="M9" s="10">
        <f>1.8*'[1]ΣΥΣΤΑΣΗ ΤΡΟΦΙΜΩΝ'!L32</f>
        <v>27</v>
      </c>
      <c r="N9" s="10">
        <f>1.8*'[1]ΣΥΣΤΑΣΗ ΤΡΟΦΙΜΩΝ'!M32</f>
        <v>5.4</v>
      </c>
      <c r="O9" s="10">
        <f>1.8*'[1]ΣΥΣΤΑΣΗ ΤΡΟΦΙΜΩΝ'!N32</f>
        <v>59.4</v>
      </c>
      <c r="P9" s="10">
        <f>1.8*'[1]ΣΥΣΤΑΣΗ ΤΡΟΦΙΜΩΝ'!O32</f>
        <v>0.18000000000000002</v>
      </c>
      <c r="Q9" s="10">
        <f>1.8*'[1]ΣΥΣΤΑΣΗ ΤΡΟΦΙΜΩΝ'!P32</f>
        <v>45</v>
      </c>
      <c r="R9" s="10">
        <f>1.8*'[1]ΣΥΣΤΑΣΗ ΤΡΟΦΙΜΩΝ'!Q32</f>
        <v>306</v>
      </c>
      <c r="S9" s="10">
        <f>1.8*'[1]ΣΥΣΤΑΣΗ ΤΡΟΦΙΜΩΝ'!R32</f>
        <v>0.54</v>
      </c>
      <c r="T9" s="10">
        <f>1.8*'[1]ΣΥΣΤΑΣΗ ΤΡΟΦΙΜΩΝ'!S32</f>
        <v>0.18000000000000002</v>
      </c>
      <c r="U9" s="10">
        <f>1.8*'[1]ΣΥΣΤΑΣΗ ΤΡΟΦΙΜΩΝ'!T32</f>
        <v>0.036000000000000004</v>
      </c>
      <c r="V9" s="11">
        <f>1.8*'[1]ΣΥΣΤΑΣΗ ΤΡΟΦΙΜΩΝ'!U32</f>
        <v>1.8</v>
      </c>
      <c r="AQ9" s="4"/>
      <c r="AR9" s="4"/>
      <c r="AS9" s="4"/>
      <c r="AT9" s="4"/>
      <c r="AU9" s="4"/>
    </row>
    <row r="10" spans="1:47" ht="14.25">
      <c r="A10" s="12" t="s">
        <v>30</v>
      </c>
      <c r="B10" s="10">
        <v>250</v>
      </c>
      <c r="C10" s="10">
        <f>2.5*'[1]ΣΥΣΤΑΣΗ ΤΡΟΦΙΜΩΝ'!B104</f>
        <v>35</v>
      </c>
      <c r="D10" s="10">
        <f>2.5*'[1]ΣΥΣΤΑΣΗ ΤΡΟΦΙΜΩΝ'!C104</f>
        <v>234.5</v>
      </c>
      <c r="E10" s="10">
        <f>2.5*'[1]ΣΥΣΤΑΣΗ ΤΡΟΦΙΜΩΝ'!D104</f>
        <v>7.5</v>
      </c>
      <c r="F10" s="10">
        <f>2.5*'[1]ΣΥΣΤΑΣΗ ΤΡΟΦΙΜΩΝ'!E104</f>
        <v>2</v>
      </c>
      <c r="G10" s="10" t="s">
        <v>24</v>
      </c>
      <c r="H10" s="10">
        <f>2.5*'[1]ΣΥΣΤΑΣΗ ΤΡΟΦΙΜΩΝ'!G104</f>
        <v>1.5</v>
      </c>
      <c r="I10" s="10">
        <f>2.5*'[1]ΣΥΣΤΑΣΗ ΤΡΟΦΙΜΩΝ'!H104</f>
        <v>0</v>
      </c>
      <c r="J10" s="10" t="s">
        <v>24</v>
      </c>
      <c r="K10" s="10">
        <f>2.5*'[1]ΣΥΣΤΑΣΗ ΤΡΟΦΙΜΩΝ'!J104</f>
        <v>7.5</v>
      </c>
      <c r="L10" s="10">
        <f>2.5*'[1]ΣΥΣΤΑΣΗ ΤΡΟΦΙΜΩΝ'!K104</f>
        <v>25</v>
      </c>
      <c r="M10" s="10">
        <f>2.5*'[1]ΣΥΣΤΑΣΗ ΤΡΟΦΙΜΩΝ'!L104</f>
        <v>47.5</v>
      </c>
      <c r="N10" s="10">
        <f>2.5*'[1]ΣΥΣΤΑΣΗ ΤΡΟΦΙΜΩΝ'!M104</f>
        <v>25</v>
      </c>
      <c r="O10" s="10">
        <f>2.5*'[1]ΣΥΣΤΑΣΗ ΤΡΟΦΙΜΩΝ'!N104</f>
        <v>1000</v>
      </c>
      <c r="P10" s="10">
        <f>2.5*'[1]ΣΥΣΤΑΣΗ ΤΡΟΦΙΜΩΝ'!O104</f>
        <v>0.25</v>
      </c>
      <c r="Q10" s="10">
        <f>2.5*'[1]ΣΥΣΤΑΣΗ ΤΡΟΦΙΜΩΝ'!P104</f>
        <v>575</v>
      </c>
      <c r="R10" s="10">
        <f>2.5*'[1]ΣΥΣΤΑΣΗ ΤΡΟΦΙΜΩΝ'!Q104</f>
        <v>575</v>
      </c>
      <c r="S10" s="10">
        <f>2.5*'[1]ΣΥΣΤΑΣΗ ΤΡΟΦΙΜΩΝ'!R104</f>
        <v>1</v>
      </c>
      <c r="T10" s="10">
        <f>2.5*'[1]ΣΥΣΤΑΣΗ ΤΡΟΦΙΜΩΝ'!S104</f>
        <v>0.25</v>
      </c>
      <c r="U10" s="10">
        <f>2.5*'[1]ΣΥΣΤΑΣΗ ΤΡΟΦΙΜΩΝ'!T104</f>
        <v>0.15</v>
      </c>
      <c r="V10" s="11" t="s">
        <v>24</v>
      </c>
      <c r="AQ10" s="4"/>
      <c r="AR10" s="4"/>
      <c r="AS10" s="4"/>
      <c r="AT10" s="4"/>
      <c r="AU10" s="4"/>
    </row>
    <row r="11" spans="1:47" ht="14.25">
      <c r="A11" s="12" t="s">
        <v>31</v>
      </c>
      <c r="B11" s="10">
        <v>60</v>
      </c>
      <c r="C11" s="10">
        <f>0.6*'[1]ΣΥΣΤΑΣΗ ΤΡΟΦΙΜΩΝ'!B102</f>
        <v>4.2</v>
      </c>
      <c r="D11" s="10">
        <f>0.6*'[1]ΣΥΣΤΑΣΗ ΤΡΟΦΙΜΩΝ'!C102</f>
        <v>54.84</v>
      </c>
      <c r="E11" s="10">
        <f>0.6*'[1]ΣΥΣΤΑΣΗ ΤΡΟΦΙΜΩΝ'!D102</f>
        <v>0.96</v>
      </c>
      <c r="F11" s="10">
        <f>0.6*'[1]ΣΥΣΤΑΣΗ ΤΡΟΦΙΜΩΝ'!E102</f>
        <v>0.18</v>
      </c>
      <c r="G11" s="10" t="s">
        <v>24</v>
      </c>
      <c r="H11" s="10">
        <f>0.6*'[1]ΣΥΣΤΑΣΗ ΤΡΟΦΙΜΩΝ'!G102</f>
        <v>0.06</v>
      </c>
      <c r="I11" s="10">
        <f>0.6*'[1]ΣΥΣΤΑΣΗ ΤΡΟΦΙΜΩΝ'!H102</f>
        <v>0</v>
      </c>
      <c r="J11" s="10">
        <f>0.6*'[1]ΣΥΣΤΑΣΗ ΤΡΟΦΙΜΩΝ'!I102</f>
        <v>0</v>
      </c>
      <c r="K11" s="10">
        <f>0.6*'[1]ΣΥΣΤΑΣΗ ΤΡΟΦΙΜΩΝ'!J102</f>
        <v>0.96</v>
      </c>
      <c r="L11" s="10">
        <f>0.6*'[1]ΣΥΣΤΑΣΗ ΤΡΟΦΙΜΩΝ'!K102</f>
        <v>4.2</v>
      </c>
      <c r="M11" s="10">
        <f>0.6*'[1]ΣΥΣΤΑΣΗ ΤΡΟΦΙΜΩΝ'!L102</f>
        <v>4.8</v>
      </c>
      <c r="N11" s="10">
        <f>0.6*'[1]ΣΥΣΤΑΣΗ ΤΡΟΦΙΜΩΝ'!M102</f>
        <v>4.2</v>
      </c>
      <c r="O11" s="10">
        <f>0.6*'[1]ΣΥΣΤΑΣΗ ΤΡΟΦΙΜΩΝ'!N102</f>
        <v>1.7999999999999998</v>
      </c>
      <c r="P11" s="10" t="s">
        <v>24</v>
      </c>
      <c r="Q11" s="10">
        <f>0.6*'[1]ΣΥΣΤΑΣΗ ΤΡΟΦΙΜΩΝ'!P102</f>
        <v>0.6</v>
      </c>
      <c r="R11" s="10">
        <f>0.6*'[1]ΣΥΣΤΑΣΗ ΤΡΟΦΙΜΩΝ'!Q102</f>
        <v>78</v>
      </c>
      <c r="S11" s="10">
        <f>0.6*'[1]ΣΥΣΤΑΣΗ ΤΡΟΦΙΜΩΝ'!R102</f>
        <v>0.06</v>
      </c>
      <c r="T11" s="10" t="s">
        <v>24</v>
      </c>
      <c r="U11" s="10">
        <f>0.6*'[1]ΣΥΣΤΑΣΗ ΤΡΟΦΙΜΩΝ'!T102</f>
        <v>0.018</v>
      </c>
      <c r="V11" s="11">
        <f>0.6*'[1]ΣΥΣΤΑΣΗ ΤΡΟΦΙΜΩΝ'!U102</f>
        <v>0.6</v>
      </c>
      <c r="AQ11" s="4"/>
      <c r="AR11" s="4"/>
      <c r="AS11" s="4"/>
      <c r="AT11" s="4"/>
      <c r="AU11" s="4"/>
    </row>
    <row r="12" spans="1:47" ht="14.25">
      <c r="A12" s="12" t="s">
        <v>32</v>
      </c>
      <c r="B12" s="10">
        <v>500</v>
      </c>
      <c r="C12" s="10"/>
      <c r="D12" s="10">
        <v>500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AQ12" s="4"/>
      <c r="AR12" s="4"/>
      <c r="AS12" s="4"/>
      <c r="AT12" s="4"/>
      <c r="AU12" s="4"/>
    </row>
    <row r="13" spans="1:47" ht="14.25">
      <c r="A13" s="12" t="s">
        <v>33</v>
      </c>
      <c r="B13" s="10">
        <f>SUM(B5:B12)</f>
        <v>2540</v>
      </c>
      <c r="C13" s="10">
        <f>SUM(C5:C11)</f>
        <v>1583.0000000000002</v>
      </c>
      <c r="D13" s="10">
        <f>SUM(D5:D12)</f>
        <v>2221.4799999999996</v>
      </c>
      <c r="E13" s="10">
        <f aca="true" t="shared" si="0" ref="E13:V13">SUM(E5:E11)</f>
        <v>99.71</v>
      </c>
      <c r="F13" s="10">
        <f t="shared" si="0"/>
        <v>53.18</v>
      </c>
      <c r="G13" s="10">
        <f t="shared" si="0"/>
        <v>113.31000000000003</v>
      </c>
      <c r="H13" s="10">
        <f t="shared" si="0"/>
        <v>53.22</v>
      </c>
      <c r="I13" s="10">
        <f t="shared" si="0"/>
        <v>0</v>
      </c>
      <c r="J13" s="10">
        <f t="shared" si="0"/>
        <v>8.54</v>
      </c>
      <c r="K13" s="10">
        <f t="shared" si="0"/>
        <v>65.3</v>
      </c>
      <c r="L13" s="10">
        <f t="shared" si="0"/>
        <v>778.1</v>
      </c>
      <c r="M13" s="10">
        <f t="shared" si="0"/>
        <v>1082.3999999999999</v>
      </c>
      <c r="N13" s="10">
        <f t="shared" si="0"/>
        <v>478</v>
      </c>
      <c r="O13" s="10">
        <f t="shared" si="0"/>
        <v>1383.7</v>
      </c>
      <c r="P13" s="10">
        <f t="shared" si="0"/>
        <v>3.6</v>
      </c>
      <c r="Q13" s="10">
        <f t="shared" si="0"/>
        <v>645.7</v>
      </c>
      <c r="R13" s="10">
        <f t="shared" si="0"/>
        <v>3231</v>
      </c>
      <c r="S13" s="10">
        <f t="shared" si="0"/>
        <v>13.08</v>
      </c>
      <c r="T13" s="10">
        <f t="shared" si="0"/>
        <v>5.77</v>
      </c>
      <c r="U13" s="10">
        <f t="shared" si="0"/>
        <v>0.889</v>
      </c>
      <c r="V13" s="11">
        <f t="shared" si="0"/>
        <v>4.1</v>
      </c>
      <c r="AQ13" s="4"/>
      <c r="AR13" s="4"/>
      <c r="AS13" s="4"/>
      <c r="AT13" s="4"/>
      <c r="AU13" s="4"/>
    </row>
    <row r="14" spans="1:47" ht="28.5">
      <c r="A14" s="12" t="s">
        <v>34</v>
      </c>
      <c r="B14" s="10">
        <f>51%*B13</f>
        <v>1295.4</v>
      </c>
      <c r="C14" s="10"/>
      <c r="D14" s="10">
        <f>D13-1250</f>
        <v>971.4799999999996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AQ14" s="4"/>
      <c r="AR14" s="4"/>
      <c r="AS14" s="4"/>
      <c r="AT14" s="4"/>
      <c r="AU14" s="4"/>
    </row>
    <row r="15" spans="1:22" ht="14.25">
      <c r="A15" s="12" t="s">
        <v>35</v>
      </c>
      <c r="B15" s="10">
        <f>30*3565/70</f>
        <v>1527.857142857143</v>
      </c>
      <c r="C15" s="10">
        <f>$B$15/3565*'[2]Κουπέπια με λάχανο (κληματόφυλ)'!C17</f>
        <v>1148.5628571428574</v>
      </c>
      <c r="D15" s="10">
        <f>$B$15/3565*'[2]Κουπέπια με λάχανο (κληματόφυλ)'!D17</f>
        <v>1283.8487142857143</v>
      </c>
      <c r="E15" s="10">
        <f>$B$15/3565*'[2]Κουπέπια με λάχανο (κληματόφυλ)'!E17</f>
        <v>64.7837142857143</v>
      </c>
      <c r="F15" s="10">
        <f>$B$15/3565*'[2]Κουπέπια με λάχανο (κληματόφυλ)'!F17</f>
        <v>71.36914285714288</v>
      </c>
      <c r="G15" s="10">
        <f>$B$15/3565*'[2]Κουπέπια με λάχανο (κληματόφυλ)'!G17</f>
        <v>72.29100000000001</v>
      </c>
      <c r="H15" s="10">
        <f>$B$15/3565*'[2]Κουπέπια με λάχανο (κληματόφυλ)'!H17</f>
        <v>24.57685714285714</v>
      </c>
      <c r="I15" s="10">
        <f>$B$15/3565*'[2]Κουπέπια με λάχανο (κληματόφυλ)'!I17</f>
        <v>177.85714285714286</v>
      </c>
      <c r="J15" s="10">
        <f>$B$15/3565*'[2]Κουπέπια με λάχανο (κληματόφυλ)'!J17</f>
        <v>37.64571428571429</v>
      </c>
      <c r="K15" s="10">
        <f>$B$15/3565*'[2]Κουπέπια με λάχανο (κληματόφυλ)'!K17</f>
        <v>25.337142857142858</v>
      </c>
      <c r="L15" s="10">
        <f>$B$15/3565*'[2]Κουπέπια με λάχανο (κληματόφυλ)'!L17</f>
        <v>401.1514285714286</v>
      </c>
      <c r="M15" s="10">
        <f>$B$15/3565*'[2]Κουπέπια με λάχανο (κληματόφυλ)'!M17</f>
        <v>1619.3914285714284</v>
      </c>
      <c r="N15" s="10">
        <f>$B$15/3565*'[2]Κουπέπια με λάχανο (κληματόφυλ)'!N17</f>
        <v>110.20714285714286</v>
      </c>
      <c r="O15" s="10">
        <f>$B$15/3565*'[2]Κουπέπια με λάχανο (κληματόφυλ)'!O17</f>
        <v>4623.497142857143</v>
      </c>
      <c r="P15" s="10">
        <f>$B$15/3565*'[2]Κουπέπια με λάχανο (κληματόφυλ)'!P17</f>
        <v>2.392714285714286</v>
      </c>
      <c r="Q15" s="10">
        <f>$B$15/3565*'[2]Κουπέπια με λάχανο (κληματόφυλ)'!Q17</f>
        <v>3069.1200000000003</v>
      </c>
      <c r="R15" s="10">
        <f>$B$15/3565*'[2]Κουπέπια με λάχανο (κληματόφυλ)'!R17</f>
        <v>2212.7057142857143</v>
      </c>
      <c r="S15" s="10">
        <f>$B$15/3565*'[2]Κουπέπια με λάχανο (κληματόφυλ)'!S17</f>
        <v>10.358571428571429</v>
      </c>
      <c r="T15" s="10">
        <f>$B$15/3565*'[2]Κουπέπια με λάχανο (κληματόφυλ)'!T17</f>
        <v>14.40257142857143</v>
      </c>
      <c r="U15" s="10">
        <f>$B$15/3565*'[2]Κουπέπια με λάχανο (κληματόφυλ)'!U17</f>
        <v>0.862842857142857</v>
      </c>
      <c r="V15" s="11">
        <f>$B$15/3565*'[2]Κουπέπια με λάχανο (κληματόφυλ)'!V17</f>
        <v>31.315714285714286</v>
      </c>
    </row>
    <row r="16" spans="1:22" ht="14.25">
      <c r="A16" s="13" t="s">
        <v>36</v>
      </c>
      <c r="B16" s="10">
        <f>SUM(B14:B15)</f>
        <v>2823.2571428571428</v>
      </c>
      <c r="C16" s="10">
        <f>SUM(C13:C15)</f>
        <v>2731.562857142858</v>
      </c>
      <c r="D16" s="10">
        <f>SUM(D14:D15)</f>
        <v>2255.328714285714</v>
      </c>
      <c r="E16" s="10">
        <f aca="true" t="shared" si="1" ref="E16:V16">SUM(E13:E15)</f>
        <v>164.4937142857143</v>
      </c>
      <c r="F16" s="10">
        <f t="shared" si="1"/>
        <v>124.54914285714287</v>
      </c>
      <c r="G16" s="10">
        <f t="shared" si="1"/>
        <v>185.60100000000006</v>
      </c>
      <c r="H16" s="10">
        <f t="shared" si="1"/>
        <v>77.79685714285714</v>
      </c>
      <c r="I16" s="10">
        <f t="shared" si="1"/>
        <v>177.85714285714286</v>
      </c>
      <c r="J16" s="10">
        <f t="shared" si="1"/>
        <v>46.18571428571429</v>
      </c>
      <c r="K16" s="10">
        <f t="shared" si="1"/>
        <v>90.63714285714286</v>
      </c>
      <c r="L16" s="10">
        <f t="shared" si="1"/>
        <v>1179.2514285714287</v>
      </c>
      <c r="M16" s="10">
        <f t="shared" si="1"/>
        <v>2701.7914285714282</v>
      </c>
      <c r="N16" s="10">
        <f t="shared" si="1"/>
        <v>588.2071428571428</v>
      </c>
      <c r="O16" s="10">
        <f t="shared" si="1"/>
        <v>6007.197142857143</v>
      </c>
      <c r="P16" s="10">
        <f t="shared" si="1"/>
        <v>5.992714285714285</v>
      </c>
      <c r="Q16" s="10">
        <f t="shared" si="1"/>
        <v>3714.8200000000006</v>
      </c>
      <c r="R16" s="10">
        <f t="shared" si="1"/>
        <v>5443.705714285714</v>
      </c>
      <c r="S16" s="10">
        <f t="shared" si="1"/>
        <v>23.43857142857143</v>
      </c>
      <c r="T16" s="10">
        <f t="shared" si="1"/>
        <v>20.17257142857143</v>
      </c>
      <c r="U16" s="10">
        <f t="shared" si="1"/>
        <v>1.751842857142857</v>
      </c>
      <c r="V16" s="11">
        <f t="shared" si="1"/>
        <v>35.41571428571429</v>
      </c>
    </row>
    <row r="17" spans="1:22" ht="28.5">
      <c r="A17" s="14" t="s">
        <v>37</v>
      </c>
      <c r="B17" s="15">
        <v>100</v>
      </c>
      <c r="C17" s="15">
        <f aca="true" t="shared" si="2" ref="C17:V17">100*C16/$B$16</f>
        <v>96.75218086505964</v>
      </c>
      <c r="D17" s="15">
        <f t="shared" si="2"/>
        <v>79.88392839071385</v>
      </c>
      <c r="E17" s="15">
        <f t="shared" si="2"/>
        <v>5.826380877203636</v>
      </c>
      <c r="F17" s="15">
        <f t="shared" si="2"/>
        <v>4.41154087477483</v>
      </c>
      <c r="G17" s="15">
        <f t="shared" si="2"/>
        <v>6.574002671686201</v>
      </c>
      <c r="H17" s="15">
        <f t="shared" si="2"/>
        <v>2.755571072924889</v>
      </c>
      <c r="I17" s="15">
        <f t="shared" si="2"/>
        <v>6.299714615337908</v>
      </c>
      <c r="J17" s="15">
        <f t="shared" si="2"/>
        <v>1.6359017952921655</v>
      </c>
      <c r="K17" s="15">
        <f t="shared" si="2"/>
        <v>3.210375048070112</v>
      </c>
      <c r="L17" s="15">
        <f t="shared" si="2"/>
        <v>41.76918250450342</v>
      </c>
      <c r="M17" s="15">
        <f t="shared" si="2"/>
        <v>95.69767441860465</v>
      </c>
      <c r="N17" s="15">
        <f t="shared" si="2"/>
        <v>20.834345335681178</v>
      </c>
      <c r="O17" s="15">
        <f t="shared" si="2"/>
        <v>212.77541643896615</v>
      </c>
      <c r="P17" s="15">
        <f t="shared" si="2"/>
        <v>0.21226243244884327</v>
      </c>
      <c r="Q17" s="15">
        <f t="shared" si="2"/>
        <v>131.57922966381284</v>
      </c>
      <c r="R17" s="15">
        <f t="shared" si="2"/>
        <v>192.81650373428866</v>
      </c>
      <c r="S17" s="15">
        <f t="shared" si="2"/>
        <v>0.8301961260550124</v>
      </c>
      <c r="T17" s="15">
        <f t="shared" si="2"/>
        <v>0.7145141376727995</v>
      </c>
      <c r="U17" s="15">
        <f t="shared" si="2"/>
        <v>0.06205041795696965</v>
      </c>
      <c r="V17" s="16">
        <f t="shared" si="2"/>
        <v>1.254427510271824</v>
      </c>
    </row>
    <row r="21" spans="1:21" ht="60">
      <c r="A21" s="17"/>
      <c r="B21" s="18" t="s">
        <v>38</v>
      </c>
      <c r="C21" s="7" t="s">
        <v>39</v>
      </c>
      <c r="D21" s="7" t="s">
        <v>40</v>
      </c>
      <c r="E21" s="7" t="s">
        <v>41</v>
      </c>
      <c r="F21" s="7" t="s">
        <v>42</v>
      </c>
      <c r="G21" s="7" t="s">
        <v>43</v>
      </c>
      <c r="H21" s="7" t="s">
        <v>44</v>
      </c>
      <c r="I21" s="7" t="s">
        <v>45</v>
      </c>
      <c r="J21" s="7" t="s">
        <v>46</v>
      </c>
      <c r="K21" s="7" t="s">
        <v>47</v>
      </c>
      <c r="L21" s="7" t="s">
        <v>48</v>
      </c>
      <c r="M21" s="7" t="s">
        <v>49</v>
      </c>
      <c r="N21" s="7" t="s">
        <v>50</v>
      </c>
      <c r="O21" s="7" t="s">
        <v>51</v>
      </c>
      <c r="P21" s="7" t="s">
        <v>52</v>
      </c>
      <c r="Q21" s="7" t="s">
        <v>53</v>
      </c>
      <c r="R21" s="7" t="s">
        <v>54</v>
      </c>
      <c r="S21" s="7" t="s">
        <v>55</v>
      </c>
      <c r="T21" s="7" t="s">
        <v>56</v>
      </c>
      <c r="U21" s="8" t="s">
        <v>57</v>
      </c>
    </row>
    <row r="22" spans="1:21" ht="14.25">
      <c r="A22" s="9" t="s">
        <v>23</v>
      </c>
      <c r="B22" s="10" t="s">
        <v>24</v>
      </c>
      <c r="C22" s="10">
        <f>10*'[1]ΣΥΣΤΑΣΗ ΤΡΟΦΙΜΩΝ'!W128*0.9</f>
        <v>1.9800000000000002</v>
      </c>
      <c r="D22" s="10">
        <f>10*'[1]ΣΥΣΤΑΣΗ ΤΡΟΦΙΜΩΝ'!X128*0.95</f>
        <v>1.4249999999999998</v>
      </c>
      <c r="E22" s="10">
        <f>10*'[1]ΣΥΣΤΑΣΗ ΤΡΟΦΙΜΩΝ'!Y128*0.95</f>
        <v>6602.5</v>
      </c>
      <c r="F22" s="10">
        <f>10*'[1]ΣΥΣΤΑΣΗ ΤΡΟΦΙΜΩΝ'!Z128*0.95</f>
        <v>5.699999999999999</v>
      </c>
      <c r="G22" s="10">
        <f>10*'[1]ΣΥΣΤΑΣΗ ΤΡΟΦΙΜΩΝ'!AA128*0.9</f>
        <v>1.6199999999999999</v>
      </c>
      <c r="H22" s="10">
        <f>10*'[1]ΣΥΣΤΑΣΗ ΤΡΟΦΙΜΩΝ'!AB128*0.85</f>
        <v>0</v>
      </c>
      <c r="I22" s="10">
        <f>10*'[1]ΣΥΣΤΑΣΗ ΤΡΟΦΙΜΩΝ'!AC128*0.85</f>
        <v>85</v>
      </c>
      <c r="J22" s="10">
        <f>10*'[1]ΣΥΣΤΑΣΗ ΤΡΟΦΙΜΩΝ'!AD128</f>
        <v>540</v>
      </c>
      <c r="K22" s="10">
        <f>10*'[1]ΣΥΣΤΑΣΗ ΤΡΟΦΙΜΩΝ'!AE128</f>
        <v>0</v>
      </c>
      <c r="L22" s="10">
        <f>10*'[1]ΣΥΣΤΑΣΗ ΤΡΟΦΙΜΩΝ'!AF128</f>
        <v>0</v>
      </c>
      <c r="M22" s="10">
        <f>10*'[1]ΣΥΣΤΑΣΗ ΤΡΟΦΙΜΩΝ'!AG128</f>
        <v>3.9000000000000004</v>
      </c>
      <c r="N22" s="10">
        <f>'[1]ΣΥΣΤΑΣΗ ΤΡΟΦΙΜΩΝ'!AH128</f>
        <v>5.625</v>
      </c>
      <c r="O22" s="10">
        <f>'[1]ΣΥΣΤΑΣΗ ΤΡΟΦΙΜΩΝ'!AI128</f>
        <v>45</v>
      </c>
      <c r="P22" s="10">
        <f>'[1]ΣΥΣΤΑΣΗ ΤΡΟΦΙΜΩΝ'!AJ128</f>
        <v>52.5</v>
      </c>
      <c r="Q22" s="10">
        <f>'[1]ΣΥΣΤΑΣΗ ΤΡΟΦΙΜΩΝ'!AK128</f>
        <v>0</v>
      </c>
      <c r="R22" s="10">
        <f>'[1]ΣΥΣΤΑΣΗ ΤΡΟΦΙΜΩΝ'!AL128</f>
        <v>42.5</v>
      </c>
      <c r="S22" s="10" t="s">
        <v>24</v>
      </c>
      <c r="T22" s="10" t="s">
        <v>24</v>
      </c>
      <c r="U22" s="11">
        <f>10*'[1]ΣΥΣΤΑΣΗ ΤΡΟΦΙΜΩΝ'!AO128</f>
        <v>1</v>
      </c>
    </row>
    <row r="23" spans="1:21" ht="14.25">
      <c r="A23" s="12" t="s">
        <v>25</v>
      </c>
      <c r="B23" s="10" t="s">
        <v>24</v>
      </c>
      <c r="C23" s="10" t="s">
        <v>24</v>
      </c>
      <c r="D23" s="10" t="s">
        <v>24</v>
      </c>
      <c r="E23" s="10" t="s">
        <v>24</v>
      </c>
      <c r="F23" s="10" t="s">
        <v>24</v>
      </c>
      <c r="G23" s="10" t="s">
        <v>24</v>
      </c>
      <c r="H23" s="10">
        <f>1.1*'[1]ΣΥΣΤΑΣΗ ΤΡΟΦΙΜΩΝ'!AB22</f>
        <v>0</v>
      </c>
      <c r="I23" s="10" t="s">
        <v>24</v>
      </c>
      <c r="J23" s="10">
        <f>1.1*'[1]ΣΥΣΤΑΣΗ ΤΡΟΦΙΜΩΝ'!AD22</f>
        <v>0</v>
      </c>
      <c r="K23" s="10">
        <f>1.1*'[1]ΣΥΣΤΑΣΗ ΤΡΟΦΙΜΩΝ'!AE22</f>
        <v>0</v>
      </c>
      <c r="L23" s="10">
        <f>1.1*'[1]ΣΥΣΤΑΣΗ ΤΡΟΦΙΜΩΝ'!AF22</f>
        <v>0</v>
      </c>
      <c r="M23" s="10">
        <f>1.1*'[1]ΣΥΣΤΑΣΗ ΤΡΟΦΙΜΩΝ'!AG22</f>
        <v>5.61</v>
      </c>
      <c r="N23" s="10">
        <f>'[1]ΣΥΣΤΑΣΗ ΤΡΟΦΙΜΩΝ'!AH22</f>
        <v>100.0111234705228</v>
      </c>
      <c r="O23" s="10">
        <v>0</v>
      </c>
      <c r="P23" s="10">
        <v>0</v>
      </c>
      <c r="Q23" s="10">
        <f>'[1]ΣΥΣΤΑΣΗ ΤΡΟΦΙΜΩΝ'!AK22</f>
        <v>14.015572858731923</v>
      </c>
      <c r="R23" s="10">
        <f>'[1]ΣΥΣΤΑΣΗ ΤΡΟΦΙΜΩΝ'!AL22</f>
        <v>0</v>
      </c>
      <c r="S23" s="10">
        <f>1.1*'[1]ΣΥΣΤΑΣΗ ΤΡΟΦΙΜΩΝ'!AM22</f>
        <v>15.400000000000002</v>
      </c>
      <c r="T23" s="10">
        <f>1.1*'[1]ΣΥΣΤΑΣΗ ΤΡΟΦΙΜΩΝ'!AN22</f>
        <v>76.67000000000002</v>
      </c>
      <c r="U23" s="11">
        <f>1.1*'[1]ΣΥΣΤΑΣΗ ΤΡΟΦΙΜΩΝ'!AO22</f>
        <v>12.32</v>
      </c>
    </row>
    <row r="24" spans="1:21" ht="28.5">
      <c r="A24" s="12" t="s">
        <v>26</v>
      </c>
      <c r="B24" s="10">
        <f>1.7*'[1]ΣΥΣΤΑΣΗ ΤΡΟΦΙΜΩΝ'!V108</f>
        <v>5.1</v>
      </c>
      <c r="C24" s="10">
        <f>1.7*'[1]ΣΥΣΤΑΣΗ ΤΡΟΦΙΜΩΝ'!W108*0.9</f>
        <v>0.1989</v>
      </c>
      <c r="D24" s="10" t="s">
        <v>24</v>
      </c>
      <c r="E24" s="10">
        <f>1.7*'[1]ΣΥΣΤΑΣΗ ΤΡΟΦΙΜΩΝ'!Y108*0.95</f>
        <v>16.15</v>
      </c>
      <c r="F24" s="10">
        <f>1.7*'[1]ΣΥΣΤΑΣΗ ΤΡΟΦΙΜΩΝ'!Z108*0.95</f>
        <v>1.1304999999999998</v>
      </c>
      <c r="G24" s="10">
        <f>1.7*'[1]ΣΥΣΤΑΣΗ ΤΡΟΦΙΜΩΝ'!AA108*0.95</f>
        <v>0.323</v>
      </c>
      <c r="H24" s="10">
        <f>1.7*'[1]ΣΥΣΤΑΣΗ ΤΡΟΦΙΜΩΝ'!AB108</f>
        <v>0</v>
      </c>
      <c r="I24" s="10">
        <f>1.7*'[1]ΣΥΣΤΑΣΗ ΤΡΟΦΙΜΩΝ'!AC108*0.8</f>
        <v>23.12</v>
      </c>
      <c r="J24" s="10">
        <f>1.7*'[1]ΣΥΣΤΑΣΗ ΤΡΟΦΙΜΩΝ'!AD108*0.75</f>
        <v>6.375</v>
      </c>
      <c r="K24" s="10">
        <f>1.7*'[1]ΣΥΣΤΑΣΗ ΤΡΟΦΙΜΩΝ'!AE108</f>
        <v>0</v>
      </c>
      <c r="L24" s="10">
        <f>1.7*'[1]ΣΥΣΤΑΣΗ ΤΡΟΦΙΜΩΝ'!AF108</f>
        <v>0</v>
      </c>
      <c r="M24" s="10">
        <f>1.7*'[1]ΣΥΣΤΑΣΗ ΤΡΟΦΙΜΩΝ'!AG108</f>
        <v>0.527</v>
      </c>
      <c r="N24" s="10">
        <f>'[1]ΣΥΣΤΑΣΗ ΤΡΟΦΙΜΩΝ'!AH108</f>
        <v>5</v>
      </c>
      <c r="O24" s="10">
        <f>'[1]ΣΥΣΤΑΣΗ ΤΡΟΦΙΜΩΝ'!AI108</f>
        <v>13.333333333333334</v>
      </c>
      <c r="P24" s="10">
        <f>'[1]ΣΥΣΤΑΣΗ ΤΡΟΦΙΜΩΝ'!AJ108</f>
        <v>87.77777777777777</v>
      </c>
      <c r="Q24" s="10">
        <f>'[1]ΣΥΣΤΑΣΗ ΤΡΟΦΙΜΩΝ'!AK108</f>
        <v>0</v>
      </c>
      <c r="R24" s="10">
        <f>'[1]ΣΥΣΤΑΣΗ ΤΡΟΦΙΜΩΝ'!AL108</f>
        <v>62.22222222222222</v>
      </c>
      <c r="S24" s="10" t="s">
        <v>24</v>
      </c>
      <c r="T24" s="10" t="s">
        <v>24</v>
      </c>
      <c r="U24" s="11">
        <f>1.7*'[1]ΣΥΣΤΑΣΗ ΤΡΟΦΙΜΩΝ'!AO108</f>
        <v>0.17</v>
      </c>
    </row>
    <row r="25" spans="1:21" ht="28.5">
      <c r="A25" s="12" t="s">
        <v>27</v>
      </c>
      <c r="B25" s="10" t="s">
        <v>28</v>
      </c>
      <c r="C25" s="10" t="s">
        <v>28</v>
      </c>
      <c r="D25" s="10" t="s">
        <v>28</v>
      </c>
      <c r="E25" s="10">
        <f>2.7*'[1]ΣΥΣΤΑΣΗ ΤΡΟΦΙΜΩΝ'!Y2*0.95</f>
        <v>382.185</v>
      </c>
      <c r="F25" s="10" t="s">
        <v>28</v>
      </c>
      <c r="G25" s="10" t="s">
        <v>28</v>
      </c>
      <c r="H25" s="10" t="s">
        <v>28</v>
      </c>
      <c r="I25" s="10" t="s">
        <v>28</v>
      </c>
      <c r="J25" s="10" t="s">
        <v>28</v>
      </c>
      <c r="K25" s="10" t="s">
        <v>28</v>
      </c>
      <c r="L25" s="10" t="s">
        <v>28</v>
      </c>
      <c r="M25" s="10" t="s">
        <v>28</v>
      </c>
      <c r="N25" s="10">
        <f>'[1]ΣΥΣΤΑΣΗ ΤΡΟΦΙΜΩΝ'!AH2</f>
        <v>4.390243902439025</v>
      </c>
      <c r="O25" s="10">
        <f>'[1]ΣΥΣΤΑΣΗ ΤΡΟΦΙΜΩΝ'!AI2</f>
        <v>42.926829268292686</v>
      </c>
      <c r="P25" s="10">
        <f>'[1]ΣΥΣΤΑΣΗ ΤΡΟΦΙΜΩΝ'!AJ2</f>
        <v>78.04878048780488</v>
      </c>
      <c r="Q25" s="10">
        <f>'[1]ΣΥΣΤΑΣΗ ΤΡΟΦΙΜΩΝ'!AK2</f>
        <v>0</v>
      </c>
      <c r="R25" s="10">
        <f>'[1]ΣΥΣΤΑΣΗ ΤΡΟΦΙΜΩΝ'!AL2</f>
        <v>0</v>
      </c>
      <c r="S25" s="10" t="s">
        <v>28</v>
      </c>
      <c r="T25" s="10" t="s">
        <v>28</v>
      </c>
      <c r="U25" s="11" t="s">
        <v>28</v>
      </c>
    </row>
    <row r="26" spans="1:21" ht="28.5">
      <c r="A26" s="12" t="s">
        <v>29</v>
      </c>
      <c r="B26" s="10">
        <f>1.8*'[1]ΣΥΣΤΑΣΗ ΤΡΟΦΙΜΩΝ'!V32</f>
        <v>3.6</v>
      </c>
      <c r="C26" s="10">
        <f>1.8*'[1]ΣΥΣΤΑΣΗ ΤΡΟΦΙΜΩΝ'!W32*0.9</f>
        <v>0.16200000000000003</v>
      </c>
      <c r="D26" s="10">
        <f>1.8*'[1]ΣΥΣΤΑΣΗ ΤΡΟΦΙΜΩΝ'!X32*0.95</f>
        <v>0.0171</v>
      </c>
      <c r="E26" s="10">
        <f>1.8*'[1]ΣΥΣΤΑΣΗ ΤΡΟΦΙΜΩΝ'!Y32*0.95</f>
        <v>13876.65</v>
      </c>
      <c r="F26" s="10">
        <f>1.8*'[1]ΣΥΣΤΑΣΗ ΤΡΟΦΙΜΩΝ'!Z32*0.95</f>
        <v>0.342</v>
      </c>
      <c r="G26" s="10">
        <f>1.8*'[1]ΣΥΣΤΑΣΗ ΤΡΟΦΙΜΩΝ'!AA32*0.95</f>
        <v>0.23940000000000003</v>
      </c>
      <c r="H26" s="10">
        <f>1.8*'[1]ΣΥΣΤΑΣΗ ΤΡΟΦΙΜΩΝ'!AB32</f>
        <v>0</v>
      </c>
      <c r="I26" s="10">
        <f>1.8*'[1]ΣΥΣΤΑΣΗ ΤΡΟΦΙΜΩΝ'!AC32*0.8</f>
        <v>17.28</v>
      </c>
      <c r="J26" s="10">
        <f>1.8*'[1]ΣΥΣΤΑΣΗ ΤΡΟΦΙΜΩΝ'!AD32*0.75</f>
        <v>8.100000000000001</v>
      </c>
      <c r="K26" s="10">
        <f>1.8*'[1]ΣΥΣΤΑΣΗ ΤΡΟΦΙΜΩΝ'!AE32</f>
        <v>0</v>
      </c>
      <c r="L26" s="10">
        <f>1.8*'[1]ΣΥΣΤΑΣΗ ΤΡΟΦΙΜΩΝ'!AF32</f>
        <v>0</v>
      </c>
      <c r="M26" s="10">
        <f>1.8*'[1]ΣΥΣΤΑΣΗ ΤΡΟΦΙΜΩΝ'!AG32</f>
        <v>1.0080000000000002</v>
      </c>
      <c r="N26" s="10">
        <f>'[1]ΣΥΣΤΑΣΗ ΤΡΟΦΙΜΩΝ'!AH32</f>
        <v>7.714285714285714</v>
      </c>
      <c r="O26" s="10">
        <f>'[1]ΣΥΣΤΑΣΗ ΤΡΟΦΙΜΩΝ'!AI32</f>
        <v>6.857142857142857</v>
      </c>
      <c r="P26" s="10">
        <f>'[1]ΣΥΣΤΑΣΗ ΤΡΟΦΙΜΩΝ'!AJ32</f>
        <v>90.28571428571429</v>
      </c>
      <c r="Q26" s="10">
        <f>'[1]ΣΥΣΤΑΣΗ ΤΡΟΦΙΜΩΝ'!AK32</f>
        <v>2.5714285714285716</v>
      </c>
      <c r="R26" s="10">
        <f>'[1]ΣΥΣΤΑΣΗ ΤΡΟΦΙΜΩΝ'!AL32</f>
        <v>84.57142857142857</v>
      </c>
      <c r="S26" s="10">
        <f>1.8*'[1]ΣΥΣΤΑΣΗ ΤΡΟΦΙΜΩΝ'!AM32</f>
        <v>0.18000000000000002</v>
      </c>
      <c r="T26" s="10" t="s">
        <v>24</v>
      </c>
      <c r="U26" s="11">
        <f>1.8*'[1]ΣΥΣΤΑΣΗ ΤΡΟΦΙΜΩΝ'!AO32</f>
        <v>0.36000000000000004</v>
      </c>
    </row>
    <row r="27" spans="1:21" ht="14.25">
      <c r="A27" s="12" t="s">
        <v>30</v>
      </c>
      <c r="B27" s="10">
        <f>2.5*'[1]ΣΥΣΤΑΣΗ ΤΡΟΦΙΜΩΝ'!V104</f>
        <v>5</v>
      </c>
      <c r="C27" s="10">
        <f>2.5*'[1]ΣΥΣΤΑΣΗ ΤΡΟΦΙΜΩΝ'!W104</f>
        <v>0.05</v>
      </c>
      <c r="D27" s="10">
        <f>2.5*'[1]ΣΥΣΤΑΣΗ ΤΡΟΦΙΜΩΝ'!X104</f>
        <v>0.05</v>
      </c>
      <c r="E27" s="10">
        <f>2.5*'[1]ΣΥΣΤΑΣΗ ΤΡΟΦΙΜΩΝ'!Y104</f>
        <v>500</v>
      </c>
      <c r="F27" s="10">
        <f>2.5*'[1]ΣΥΣΤΑΣΗ ΤΡΟΦΙΜΩΝ'!Z104</f>
        <v>1.75</v>
      </c>
      <c r="G27" s="10">
        <f>2.5*'[1]ΣΥΣΤΑΣΗ ΤΡΟΦΙΜΩΝ'!AA104</f>
        <v>0.15</v>
      </c>
      <c r="H27" s="10">
        <f>2.5*'[1]ΣΥΣΤΑΣΗ ΤΡΟΦΙΜΩΝ'!AB104</f>
        <v>0</v>
      </c>
      <c r="I27" s="10">
        <f>2.5*'[1]ΣΥΣΤΑΣΗ ΤΡΟΦΙΜΩΝ'!AC104</f>
        <v>25</v>
      </c>
      <c r="J27" s="10">
        <f>2.5*'[1]ΣΥΣΤΑΣΗ ΤΡΟΦΙΜΩΝ'!AD104</f>
        <v>20</v>
      </c>
      <c r="K27" s="10">
        <f>2.5*'[1]ΣΥΣΤΑΣΗ ΤΡΟΦΙΜΩΝ'!AE104</f>
        <v>0</v>
      </c>
      <c r="L27" s="10">
        <f>2.5*'[1]ΣΥΣΤΑΣΗ ΤΡΟΦΙΜΩΝ'!AF104</f>
        <v>0</v>
      </c>
      <c r="M27" s="10">
        <f>2.5*'[1]ΣΥΣΤΑΣΗ ΤΡΟΦΙΜΩΝ'!AG104</f>
        <v>2.525</v>
      </c>
      <c r="N27" s="10">
        <v>0</v>
      </c>
      <c r="O27" s="10">
        <f>'[1]ΣΥΣΤΑΣΗ ΤΡΟΦΙΜΩΝ'!AI104</f>
        <v>22.857142857142858</v>
      </c>
      <c r="P27" s="10">
        <f>'[1]ΣΥΣΤΑΣΗ ΤΡΟΦΙΜΩΝ'!AJ104</f>
        <v>85.71428571428571</v>
      </c>
      <c r="Q27" s="10">
        <f>'[1]ΣΥΣΤΑΣΗ ΤΡΟΦΙΜΩΝ'!AK104</f>
        <v>0</v>
      </c>
      <c r="R27" s="10">
        <f>'[1]ΣΥΣΤΑΣΗ ΤΡΟΦΙΜΩΝ'!AL104</f>
        <v>85.71428571428571</v>
      </c>
      <c r="S27" s="10" t="s">
        <v>24</v>
      </c>
      <c r="T27" s="10" t="s">
        <v>24</v>
      </c>
      <c r="U27" s="11" t="s">
        <v>24</v>
      </c>
    </row>
    <row r="28" spans="1:21" ht="14.25">
      <c r="A28" s="12" t="s">
        <v>31</v>
      </c>
      <c r="B28" s="10" t="s">
        <v>24</v>
      </c>
      <c r="C28" s="10">
        <f>0.6*'[1]ΣΥΣΤΑΣΗ ΤΡΟΦΙΜΩΝ'!W102</f>
        <v>0.018</v>
      </c>
      <c r="D28" s="10">
        <f>0.6*'[1]ΣΥΣΤΑΣΗ ΤΡΟΦΙΜΩΝ'!X102</f>
        <v>0.006</v>
      </c>
      <c r="E28" s="10">
        <f>0.6*'[1]ΣΥΣΤΑΣΗ ΤΡΟΦΙΜΩΝ'!Y102</f>
        <v>7.199999999999999</v>
      </c>
      <c r="F28" s="10">
        <f>0.6*'[1]ΣΥΣΤΑΣΗ ΤΡΟΦΙΜΩΝ'!Z102</f>
        <v>0.06</v>
      </c>
      <c r="G28" s="10">
        <f>0.6*'[1]ΣΥΣΤΑΣΗ ΤΡΟΦΙΜΩΝ'!AA102</f>
        <v>0.03</v>
      </c>
      <c r="H28" s="10">
        <f>0.6*'[1]ΣΥΣΤΑΣΗ ΤΡΟΦΙΜΩΝ'!AB102</f>
        <v>0</v>
      </c>
      <c r="I28" s="10">
        <f>0.6*'[1]ΣΥΣΤΑΣΗ ΤΡΟΦΙΜΩΝ'!AC102</f>
        <v>7.8</v>
      </c>
      <c r="J28" s="10">
        <f>0.6*'[1]ΣΥΣΤΑΣΗ ΤΡΟΦΙΜΩΝ'!AD102</f>
        <v>21.599999999999998</v>
      </c>
      <c r="K28" s="10">
        <f>0.6*'[1]ΣΥΣΤΑΣΗ ΤΡΟΦΙΜΩΝ'!AE102</f>
        <v>0</v>
      </c>
      <c r="L28" s="10">
        <f>0.6*'[1]ΣΥΣΤΑΣΗ ΤΡΟΦΙΜΩΝ'!AF102</f>
        <v>0</v>
      </c>
      <c r="M28" s="10" t="s">
        <v>58</v>
      </c>
      <c r="N28" s="10">
        <f>'[1]ΣΥΣΤΑΣΗ ΤΡΟΦΙΜΩΝ'!AH102</f>
        <v>0</v>
      </c>
      <c r="O28" s="10">
        <f>'[1]ΣΥΣΤΑΣΗ ΤΡΟΦΙΜΩΝ'!AI102</f>
        <v>17.142857142857142</v>
      </c>
      <c r="P28" s="10">
        <f>'[1]ΣΥΣΤΑΣΗ ΤΡΟΦΙΜΩΝ'!AJ102</f>
        <v>91.42857142857143</v>
      </c>
      <c r="Q28" s="10">
        <f>'[1]ΣΥΣΤΑΣΗ ΤΡΟΦΙΜΩΝ'!AK102</f>
        <v>0</v>
      </c>
      <c r="R28" s="10">
        <f>'[1]ΣΥΣΤΑΣΗ ΤΡΟΦΙΜΩΝ'!AL102</f>
        <v>91.42857142857143</v>
      </c>
      <c r="S28" s="10" t="s">
        <v>24</v>
      </c>
      <c r="T28" s="10" t="s">
        <v>24</v>
      </c>
      <c r="U28" s="11" t="s">
        <v>24</v>
      </c>
    </row>
    <row r="29" spans="1:21" ht="14.25">
      <c r="A29" s="12" t="s">
        <v>32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</row>
    <row r="30" spans="1:21" ht="14.25">
      <c r="A30" s="12" t="s">
        <v>33</v>
      </c>
      <c r="B30" s="10">
        <f aca="true" t="shared" si="3" ref="B30:M30">SUM(B22:B28)</f>
        <v>13.7</v>
      </c>
      <c r="C30" s="10">
        <f t="shared" si="3"/>
        <v>2.4088999999999996</v>
      </c>
      <c r="D30" s="10">
        <f t="shared" si="3"/>
        <v>1.4980999999999998</v>
      </c>
      <c r="E30" s="10">
        <f t="shared" si="3"/>
        <v>21384.685</v>
      </c>
      <c r="F30" s="10">
        <f t="shared" si="3"/>
        <v>8.9825</v>
      </c>
      <c r="G30" s="10">
        <f t="shared" si="3"/>
        <v>2.3623999999999996</v>
      </c>
      <c r="H30" s="10">
        <f t="shared" si="3"/>
        <v>0</v>
      </c>
      <c r="I30" s="10">
        <f t="shared" si="3"/>
        <v>158.20000000000002</v>
      </c>
      <c r="J30" s="10">
        <f t="shared" si="3"/>
        <v>596.075</v>
      </c>
      <c r="K30" s="10">
        <f t="shared" si="3"/>
        <v>0</v>
      </c>
      <c r="L30" s="10">
        <f t="shared" si="3"/>
        <v>0</v>
      </c>
      <c r="M30" s="10">
        <f t="shared" si="3"/>
        <v>13.570000000000002</v>
      </c>
      <c r="N30" s="19">
        <f>G13*9*100/C13</f>
        <v>64.42135186355023</v>
      </c>
      <c r="O30" s="19">
        <f>4*F13*100/C13</f>
        <v>13.437776373973467</v>
      </c>
      <c r="P30" s="19">
        <f>4*E13*100/C13</f>
        <v>25.195198989260895</v>
      </c>
      <c r="Q30" s="19">
        <f>S30*9*100/C13</f>
        <v>8.857864813644978</v>
      </c>
      <c r="R30" s="19">
        <f>4*K13*100/C13</f>
        <v>16.500315855969674</v>
      </c>
      <c r="S30" s="10">
        <f>SUM(S22:S28)</f>
        <v>15.580000000000002</v>
      </c>
      <c r="T30" s="10">
        <f>SUM(T22:T28)</f>
        <v>76.67000000000002</v>
      </c>
      <c r="U30" s="11">
        <f>SUM(U22:U28)</f>
        <v>13.85</v>
      </c>
    </row>
    <row r="31" spans="1:21" ht="28.5">
      <c r="A31" s="12" t="s">
        <v>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</row>
    <row r="32" spans="1:21" ht="14.25">
      <c r="A32" s="12" t="s">
        <v>35</v>
      </c>
      <c r="B32" s="10">
        <f>$B$15/3565*'[2]Κουπέπια με λάχανο (κληματόφυλ)'!B35</f>
        <v>41.28857142857143</v>
      </c>
      <c r="C32" s="10">
        <f>$B$15/3565*'[2]Κουπέπια με λάχανο (κληματόφυλ)'!C35</f>
        <v>0.9736285714285714</v>
      </c>
      <c r="D32" s="10">
        <f>$B$15/3565*'[2]Κουπέπια με λάχανο (κληματόφυλ)'!D35</f>
        <v>0.8300142857142858</v>
      </c>
      <c r="E32" s="10">
        <f>$B$15/3565*'[2]Κουπέπια με λάχανο (κληματόφυλ)'!E35</f>
        <v>2246.4</v>
      </c>
      <c r="F32" s="10">
        <f>$B$15/3565*'[2]Κουπέπια με λάχανο (κληματόφυλ)'!F35</f>
        <v>14.442428571428572</v>
      </c>
      <c r="G32" s="10">
        <f>$B$15/3565*'[2]Κουπέπια με λάχανο (κληματόφυλ)'!G35</f>
        <v>1.659214285714286</v>
      </c>
      <c r="H32" s="10">
        <f>$B$15/3565*'[2]Κουπέπια με λάχανο (κληματόφυλ)'!H35</f>
        <v>4.2857142857142865</v>
      </c>
      <c r="I32" s="10">
        <f>$B$15/3565*'[2]Κουπέπια με λάχανο (κληματόφυλ)'!I35</f>
        <v>341.8971428571429</v>
      </c>
      <c r="J32" s="10">
        <f>$B$15/3565*'[2]Κουπέπια με λάχανο (κληματόφυλ)'!J35</f>
        <v>221.5071428571429</v>
      </c>
      <c r="K32" s="10">
        <f>$B$15/3565*'[2]Κουπέπια με λάχανο (κληματόφυλ)'!K35</f>
        <v>0</v>
      </c>
      <c r="L32" s="10">
        <f>$B$15/3565*'[2]Κουπέπια με λάχανο (κληματόφυλ)'!L35</f>
        <v>0</v>
      </c>
      <c r="M32" s="10">
        <f>$B$15/3565*'[2]Κουπέπια με λάχανο (κληματόφυλ)'!M35</f>
        <v>5.5339285714285715</v>
      </c>
      <c r="N32" s="10">
        <f>'[2]Κουπέπια με λάχανο (κληματόφυλ)'!N35</f>
        <v>56.64635556981768</v>
      </c>
      <c r="O32" s="10">
        <f>'[2]Κουπέπια με λάχανο (κληματόφυλ)'!O35</f>
        <v>24.855110859036262</v>
      </c>
      <c r="P32" s="10">
        <f>'[2]Κουπέπια με λάχανο (κληματόφυλ)'!P35</f>
        <v>22.561660907917222</v>
      </c>
      <c r="Q32" s="10">
        <f>'[2]Κουπέπια με λάχανο (κληματόφυλ)'!Q35</f>
        <v>15.709147083187187</v>
      </c>
      <c r="R32" s="10">
        <f>'[2]Κουπέπια με λάχανο (κληματόφυλ)'!R35</f>
        <v>8.823946447361546</v>
      </c>
      <c r="S32" s="10">
        <f>$B$15/3565*'[2]Κουπέπια με λάχανο (κληματόφυλ)'!S35</f>
        <v>20.04771428571429</v>
      </c>
      <c r="T32" s="10">
        <f>$B$15/3565*'[2]Κουπέπια με λάχανο (κληματόφυλ)'!T35</f>
        <v>40.11042857142858</v>
      </c>
      <c r="U32" s="11">
        <f>$B$15/3565*'[2]Κουπέπια με λάχανο (κληματόφυλ)'!U35</f>
        <v>8.644714285714288</v>
      </c>
    </row>
    <row r="33" spans="1:21" ht="14.25">
      <c r="A33" s="13" t="s">
        <v>36</v>
      </c>
      <c r="B33" s="10">
        <f aca="true" t="shared" si="4" ref="B33:M33">SUM(B30:B32)</f>
        <v>54.98857142857143</v>
      </c>
      <c r="C33" s="10">
        <f t="shared" si="4"/>
        <v>3.382528571428571</v>
      </c>
      <c r="D33" s="10">
        <f t="shared" si="4"/>
        <v>2.3281142857142854</v>
      </c>
      <c r="E33" s="10">
        <f t="shared" si="4"/>
        <v>23631.085000000003</v>
      </c>
      <c r="F33" s="10">
        <f t="shared" si="4"/>
        <v>23.424928571428573</v>
      </c>
      <c r="G33" s="10">
        <f t="shared" si="4"/>
        <v>4.021614285714286</v>
      </c>
      <c r="H33" s="10">
        <f t="shared" si="4"/>
        <v>4.2857142857142865</v>
      </c>
      <c r="I33" s="10">
        <f t="shared" si="4"/>
        <v>500.0971428571429</v>
      </c>
      <c r="J33" s="10">
        <f t="shared" si="4"/>
        <v>817.5821428571429</v>
      </c>
      <c r="K33" s="10">
        <f t="shared" si="4"/>
        <v>0</v>
      </c>
      <c r="L33" s="10">
        <f t="shared" si="4"/>
        <v>0</v>
      </c>
      <c r="M33" s="10">
        <f t="shared" si="4"/>
        <v>19.103928571428575</v>
      </c>
      <c r="N33" s="19">
        <f>G16*9*100/C16</f>
        <v>61.15213477998467</v>
      </c>
      <c r="O33" s="19">
        <f>4*F16*100/C16</f>
        <v>18.23851756242109</v>
      </c>
      <c r="P33" s="19">
        <f>4*E16*100/C16</f>
        <v>24.087853421432207</v>
      </c>
      <c r="Q33" s="19">
        <f>S33*9*100/C16</f>
        <v>11.738680211328523</v>
      </c>
      <c r="R33" s="19">
        <f>4*K16*100/C16</f>
        <v>13.27256923561289</v>
      </c>
      <c r="S33" s="10">
        <f>SUM(S30:S32)</f>
        <v>35.62771428571429</v>
      </c>
      <c r="T33" s="10">
        <f>SUM(T30:T32)</f>
        <v>116.78042857142859</v>
      </c>
      <c r="U33" s="11">
        <f>SUM(U30:U32)</f>
        <v>22.494714285714288</v>
      </c>
    </row>
    <row r="34" spans="1:21" ht="28.5">
      <c r="A34" s="14" t="s">
        <v>37</v>
      </c>
      <c r="B34" s="15">
        <f aca="true" t="shared" si="5" ref="B34:M34">100*B33/$B$16</f>
        <v>1.9476997186633476</v>
      </c>
      <c r="C34" s="15">
        <f t="shared" si="5"/>
        <v>0.11980943995790068</v>
      </c>
      <c r="D34" s="15">
        <f t="shared" si="5"/>
        <v>0.0824619993118384</v>
      </c>
      <c r="E34" s="15">
        <f t="shared" si="5"/>
        <v>837.0149725747366</v>
      </c>
      <c r="F34" s="15">
        <f t="shared" si="5"/>
        <v>0.8297128949339163</v>
      </c>
      <c r="G34" s="15">
        <f t="shared" si="5"/>
        <v>0.14244590847450767</v>
      </c>
      <c r="H34" s="15">
        <f t="shared" si="5"/>
        <v>0.1518003521768171</v>
      </c>
      <c r="I34" s="15">
        <f t="shared" si="5"/>
        <v>17.713481895278</v>
      </c>
      <c r="J34" s="15">
        <f t="shared" si="5"/>
        <v>28.95882668447791</v>
      </c>
      <c r="K34" s="15">
        <f t="shared" si="5"/>
        <v>0</v>
      </c>
      <c r="L34" s="15">
        <f t="shared" si="5"/>
        <v>0</v>
      </c>
      <c r="M34" s="15">
        <f t="shared" si="5"/>
        <v>0.6766627198575103</v>
      </c>
      <c r="N34" s="15"/>
      <c r="O34" s="15"/>
      <c r="P34" s="15"/>
      <c r="Q34" s="15"/>
      <c r="R34" s="15"/>
      <c r="S34" s="15">
        <f>100*S33/$B$16</f>
        <v>1.2619365676928374</v>
      </c>
      <c r="T34" s="15">
        <f>100*T33/$B$16</f>
        <v>4.136372376383914</v>
      </c>
      <c r="U34" s="16">
        <f>100*U33/$B$16</f>
        <v>0.7967646284939383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2011-08-05T05:21:17Z</dcterms:created>
  <dcterms:modified xsi:type="dcterms:W3CDTF">2011-08-05T05:22:48Z</dcterms:modified>
  <cp:category/>
  <cp:version/>
  <cp:contentType/>
  <cp:contentStatus/>
</cp:coreProperties>
</file>